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aragon\www\siaga-app\docs\migrasi\"/>
    </mc:Choice>
  </mc:AlternateContent>
  <xr:revisionPtr revIDLastSave="0" documentId="13_ncr:1_{050023E4-73F6-4231-87FC-0139F19C877F}" xr6:coauthVersionLast="47" xr6:coauthVersionMax="47" xr10:uidLastSave="{00000000-0000-0000-0000-000000000000}"/>
  <bookViews>
    <workbookView xWindow="-110" yWindow="-110" windowWidth="19420" windowHeight="10560" xr2:uid="{06CCD442-5AA4-4BE7-996F-6127F68C723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208" i="1" l="1"/>
  <c r="N2208" i="1"/>
  <c r="E2208" i="1"/>
  <c r="F2208" i="1" s="1"/>
  <c r="Q2207" i="1"/>
  <c r="N2207" i="1"/>
  <c r="E2207" i="1"/>
  <c r="F2207" i="1" s="1"/>
  <c r="Q2206" i="1"/>
  <c r="N2206" i="1"/>
  <c r="E2206" i="1"/>
  <c r="F2206" i="1" s="1"/>
  <c r="Q2205" i="1"/>
  <c r="N2205" i="1"/>
  <c r="E2205" i="1"/>
  <c r="F2205" i="1" s="1"/>
  <c r="Q2204" i="1"/>
  <c r="N2204" i="1"/>
  <c r="E2204" i="1"/>
  <c r="F2204" i="1" s="1"/>
  <c r="Q2203" i="1"/>
  <c r="N2203" i="1"/>
  <c r="E2203" i="1"/>
  <c r="F2203" i="1" s="1"/>
  <c r="Q2202" i="1"/>
  <c r="N2202" i="1"/>
  <c r="E2202" i="1"/>
  <c r="F2202" i="1" s="1"/>
  <c r="Q2201" i="1"/>
  <c r="N2201" i="1"/>
  <c r="E2201" i="1"/>
  <c r="F2201" i="1" s="1"/>
  <c r="Q2200" i="1"/>
  <c r="N2200" i="1"/>
  <c r="E2200" i="1"/>
  <c r="F2200" i="1" s="1"/>
  <c r="Q2199" i="1"/>
  <c r="N2199" i="1"/>
  <c r="E2199" i="1"/>
  <c r="F2199" i="1" s="1"/>
  <c r="Q2198" i="1"/>
  <c r="N2198" i="1"/>
  <c r="E2198" i="1"/>
  <c r="F2198" i="1" s="1"/>
  <c r="Q2197" i="1"/>
  <c r="N2197" i="1"/>
  <c r="E2197" i="1"/>
  <c r="F2197" i="1" s="1"/>
  <c r="Q2196" i="1"/>
  <c r="N2196" i="1"/>
  <c r="E2196" i="1"/>
  <c r="F2196" i="1" s="1"/>
  <c r="Q2195" i="1"/>
  <c r="N2195" i="1"/>
  <c r="E2195" i="1"/>
  <c r="F2195" i="1" s="1"/>
  <c r="Q2194" i="1"/>
  <c r="N2194" i="1"/>
  <c r="E2194" i="1"/>
  <c r="F2194" i="1" s="1"/>
  <c r="Q2193" i="1"/>
  <c r="N2193" i="1"/>
  <c r="E2193" i="1"/>
  <c r="F2193" i="1" s="1"/>
  <c r="Q2192" i="1"/>
  <c r="N2192" i="1"/>
  <c r="E2192" i="1"/>
  <c r="F2192" i="1" s="1"/>
  <c r="Q2191" i="1"/>
  <c r="N2191" i="1"/>
  <c r="E2191" i="1"/>
  <c r="F2191" i="1" s="1"/>
  <c r="Q2190" i="1"/>
  <c r="N2190" i="1"/>
  <c r="E2190" i="1"/>
  <c r="F2190" i="1" s="1"/>
  <c r="Q2189" i="1"/>
  <c r="N2189" i="1"/>
  <c r="E2189" i="1"/>
  <c r="F2189" i="1" s="1"/>
  <c r="Q2188" i="1"/>
  <c r="N2188" i="1"/>
  <c r="E2188" i="1"/>
  <c r="F2188" i="1" s="1"/>
  <c r="Q2187" i="1"/>
  <c r="N2187" i="1"/>
  <c r="E2187" i="1"/>
  <c r="F2187" i="1" s="1"/>
  <c r="Q2186" i="1"/>
  <c r="N2186" i="1"/>
  <c r="E2186" i="1"/>
  <c r="F2186" i="1" s="1"/>
  <c r="Q2185" i="1"/>
  <c r="N2185" i="1"/>
  <c r="E2185" i="1"/>
  <c r="F2185" i="1" s="1"/>
  <c r="Q2184" i="1"/>
  <c r="N2184" i="1"/>
  <c r="E2184" i="1"/>
  <c r="F2184" i="1" s="1"/>
  <c r="Q2183" i="1"/>
  <c r="N2183" i="1"/>
  <c r="E2183" i="1"/>
  <c r="F2183" i="1" s="1"/>
  <c r="Q2182" i="1"/>
  <c r="N2182" i="1"/>
  <c r="E2182" i="1"/>
  <c r="F2182" i="1" s="1"/>
  <c r="Q2181" i="1"/>
  <c r="N2181" i="1"/>
  <c r="E2181" i="1"/>
  <c r="F2181" i="1" s="1"/>
  <c r="Q2180" i="1"/>
  <c r="N2180" i="1"/>
  <c r="E2180" i="1"/>
  <c r="F2180" i="1" s="1"/>
  <c r="Q2179" i="1"/>
  <c r="N2179" i="1"/>
  <c r="E2179" i="1"/>
  <c r="F2179" i="1" s="1"/>
  <c r="Q2178" i="1"/>
  <c r="N2178" i="1"/>
  <c r="E2178" i="1"/>
  <c r="F2178" i="1" s="1"/>
  <c r="Q2177" i="1"/>
  <c r="N2177" i="1"/>
  <c r="E2177" i="1"/>
  <c r="F2177" i="1" s="1"/>
  <c r="Q2176" i="1"/>
  <c r="N2176" i="1"/>
  <c r="E2176" i="1"/>
  <c r="F2176" i="1" s="1"/>
  <c r="Q2175" i="1"/>
  <c r="N2175" i="1"/>
  <c r="E2175" i="1"/>
  <c r="F2175" i="1" s="1"/>
  <c r="Q2174" i="1"/>
  <c r="N2174" i="1"/>
  <c r="E2174" i="1"/>
  <c r="F2174" i="1" s="1"/>
  <c r="Q2173" i="1"/>
  <c r="N2173" i="1"/>
  <c r="E2173" i="1"/>
  <c r="F2173" i="1" s="1"/>
  <c r="Q2172" i="1"/>
  <c r="N2172" i="1"/>
  <c r="E2172" i="1"/>
  <c r="F2172" i="1" s="1"/>
  <c r="Q2171" i="1"/>
  <c r="N2171" i="1"/>
  <c r="E2171" i="1"/>
  <c r="F2171" i="1" s="1"/>
  <c r="Q2170" i="1"/>
  <c r="N2170" i="1"/>
  <c r="E2170" i="1"/>
  <c r="F2170" i="1" s="1"/>
  <c r="Q2169" i="1"/>
  <c r="N2169" i="1"/>
  <c r="E2169" i="1"/>
  <c r="F2169" i="1" s="1"/>
  <c r="Q2168" i="1"/>
  <c r="E2168" i="1"/>
  <c r="F2168" i="1" s="1"/>
  <c r="Q2167" i="1"/>
  <c r="N2167" i="1"/>
  <c r="E2167" i="1"/>
  <c r="F2167" i="1" s="1"/>
  <c r="Q2166" i="1"/>
  <c r="N2166" i="1"/>
  <c r="E2166" i="1"/>
  <c r="F2166" i="1" s="1"/>
  <c r="Q2165" i="1"/>
  <c r="N2165" i="1"/>
  <c r="E2165" i="1"/>
  <c r="F2165" i="1" s="1"/>
  <c r="Q2164" i="1"/>
  <c r="N2164" i="1"/>
  <c r="E2164" i="1"/>
  <c r="F2164" i="1" s="1"/>
  <c r="Q2163" i="1"/>
  <c r="N2163" i="1"/>
  <c r="E2163" i="1"/>
  <c r="F2163" i="1" s="1"/>
  <c r="Q2162" i="1"/>
  <c r="N2162" i="1"/>
  <c r="E2162" i="1"/>
  <c r="F2162" i="1" s="1"/>
  <c r="Q2161" i="1"/>
  <c r="N2161" i="1"/>
  <c r="E2161" i="1"/>
  <c r="F2161" i="1" s="1"/>
  <c r="Q2160" i="1"/>
  <c r="N2160" i="1"/>
  <c r="E2160" i="1"/>
  <c r="F2160" i="1" s="1"/>
  <c r="Q2159" i="1"/>
  <c r="N2159" i="1"/>
  <c r="E2159" i="1"/>
  <c r="F2159" i="1" s="1"/>
  <c r="Q2158" i="1"/>
  <c r="N2158" i="1"/>
  <c r="E2158" i="1"/>
  <c r="F2158" i="1" s="1"/>
  <c r="Q2157" i="1"/>
  <c r="N2157" i="1"/>
  <c r="D2157" i="1"/>
  <c r="E2157" i="1" s="1"/>
  <c r="F2157" i="1" s="1"/>
  <c r="Q2156" i="1"/>
  <c r="N2156" i="1"/>
  <c r="E2156" i="1"/>
  <c r="F2156" i="1" s="1"/>
  <c r="Q2155" i="1"/>
  <c r="N2155" i="1"/>
  <c r="E2155" i="1"/>
  <c r="F2155" i="1" s="1"/>
  <c r="Q2154" i="1"/>
  <c r="N2154" i="1"/>
  <c r="E2154" i="1"/>
  <c r="F2154" i="1" s="1"/>
  <c r="Q2153" i="1"/>
  <c r="N2153" i="1"/>
  <c r="E2153" i="1"/>
  <c r="F2153" i="1" s="1"/>
  <c r="Q2152" i="1"/>
  <c r="N2152" i="1"/>
  <c r="E2152" i="1"/>
  <c r="F2152" i="1" s="1"/>
  <c r="Q2151" i="1"/>
  <c r="N2151" i="1"/>
  <c r="D2151" i="1"/>
  <c r="E2151" i="1" s="1"/>
  <c r="F2151" i="1" s="1"/>
  <c r="Q2150" i="1"/>
  <c r="N2150" i="1"/>
  <c r="E2150" i="1"/>
  <c r="F2150" i="1" s="1"/>
  <c r="Q2149" i="1"/>
  <c r="N2149" i="1"/>
  <c r="E2149" i="1"/>
  <c r="F2149" i="1" s="1"/>
  <c r="Q2148" i="1"/>
  <c r="N2148" i="1"/>
  <c r="E2148" i="1"/>
  <c r="F2148" i="1" s="1"/>
  <c r="Q2147" i="1"/>
  <c r="N2147" i="1"/>
  <c r="E2147" i="1"/>
  <c r="F2147" i="1" s="1"/>
  <c r="Q2146" i="1"/>
  <c r="N2146" i="1"/>
  <c r="E2146" i="1"/>
  <c r="F2146" i="1" s="1"/>
  <c r="Q2145" i="1"/>
  <c r="N2145" i="1"/>
  <c r="E2145" i="1"/>
  <c r="F2145" i="1" s="1"/>
  <c r="Q2144" i="1"/>
  <c r="N2144" i="1"/>
  <c r="E2144" i="1"/>
  <c r="F2144" i="1" s="1"/>
  <c r="Q2143" i="1"/>
  <c r="N2143" i="1"/>
  <c r="E2143" i="1"/>
  <c r="F2143" i="1" s="1"/>
  <c r="Q2142" i="1"/>
  <c r="N2142" i="1"/>
  <c r="E2142" i="1"/>
  <c r="F2142" i="1" s="1"/>
  <c r="Q2141" i="1"/>
  <c r="N2141" i="1"/>
  <c r="E2141" i="1"/>
  <c r="F2141" i="1" s="1"/>
  <c r="Q2140" i="1"/>
  <c r="N2140" i="1"/>
  <c r="E2140" i="1"/>
  <c r="F2140" i="1" s="1"/>
  <c r="Q2139" i="1"/>
  <c r="N2139" i="1"/>
  <c r="E2139" i="1"/>
  <c r="F2139" i="1" s="1"/>
  <c r="Q2138" i="1"/>
  <c r="N2138" i="1"/>
  <c r="E2138" i="1"/>
  <c r="F2138" i="1" s="1"/>
  <c r="Q2137" i="1"/>
  <c r="N2137" i="1"/>
  <c r="E2137" i="1"/>
  <c r="F2137" i="1" s="1"/>
  <c r="Q2136" i="1"/>
  <c r="N2136" i="1"/>
  <c r="E2136" i="1"/>
  <c r="F2136" i="1" s="1"/>
  <c r="Q2135" i="1"/>
  <c r="N2135" i="1"/>
  <c r="E2135" i="1"/>
  <c r="F2135" i="1" s="1"/>
  <c r="Q2134" i="1"/>
  <c r="N2134" i="1"/>
  <c r="E2134" i="1"/>
  <c r="F2134" i="1" s="1"/>
  <c r="Q2133" i="1"/>
  <c r="N2133" i="1"/>
  <c r="E2133" i="1"/>
  <c r="F2133" i="1" s="1"/>
  <c r="Q2132" i="1"/>
  <c r="N2132" i="1"/>
  <c r="E2132" i="1"/>
  <c r="F2132" i="1" s="1"/>
  <c r="Q2131" i="1"/>
  <c r="N2131" i="1"/>
  <c r="E2131" i="1"/>
  <c r="F2131" i="1" s="1"/>
  <c r="Q2130" i="1"/>
  <c r="N2130" i="1"/>
  <c r="E2130" i="1"/>
  <c r="F2130" i="1" s="1"/>
  <c r="Q2129" i="1"/>
  <c r="N2129" i="1"/>
  <c r="E2129" i="1"/>
  <c r="F2129" i="1" s="1"/>
  <c r="Q2128" i="1"/>
  <c r="N2128" i="1"/>
  <c r="E2128" i="1"/>
  <c r="F2128" i="1" s="1"/>
  <c r="Q2127" i="1"/>
  <c r="N2127" i="1"/>
  <c r="E2127" i="1"/>
  <c r="F2127" i="1" s="1"/>
  <c r="Q2126" i="1"/>
  <c r="N2126" i="1"/>
  <c r="E2126" i="1"/>
  <c r="F2126" i="1" s="1"/>
  <c r="Q2125" i="1"/>
  <c r="N2125" i="1"/>
  <c r="E2125" i="1"/>
  <c r="F2125" i="1" s="1"/>
  <c r="Q2124" i="1"/>
  <c r="N2124" i="1"/>
  <c r="E2124" i="1"/>
  <c r="F2124" i="1" s="1"/>
  <c r="Q2123" i="1"/>
  <c r="N2123" i="1"/>
  <c r="E2123" i="1"/>
  <c r="F2123" i="1" s="1"/>
  <c r="Q2122" i="1"/>
  <c r="N2122" i="1"/>
  <c r="E2122" i="1"/>
  <c r="F2122" i="1" s="1"/>
  <c r="Q2121" i="1"/>
  <c r="N2121" i="1"/>
  <c r="E2121" i="1"/>
  <c r="F2121" i="1" s="1"/>
  <c r="Q2120" i="1"/>
  <c r="N2120" i="1"/>
  <c r="E2120" i="1"/>
  <c r="F2120" i="1" s="1"/>
  <c r="Q2119" i="1"/>
  <c r="N2119" i="1"/>
  <c r="E2119" i="1"/>
  <c r="F2119" i="1" s="1"/>
  <c r="Q2118" i="1"/>
  <c r="N2118" i="1"/>
  <c r="E2118" i="1"/>
  <c r="F2118" i="1" s="1"/>
  <c r="Q2117" i="1"/>
  <c r="N2117" i="1"/>
  <c r="E2117" i="1"/>
  <c r="F2117" i="1" s="1"/>
  <c r="Q2116" i="1"/>
  <c r="N2116" i="1"/>
  <c r="E2116" i="1"/>
  <c r="F2116" i="1" s="1"/>
  <c r="Q2115" i="1"/>
  <c r="N2115" i="1"/>
  <c r="E2115" i="1"/>
  <c r="F2115" i="1" s="1"/>
  <c r="Q2114" i="1"/>
  <c r="N2114" i="1"/>
  <c r="E2114" i="1"/>
  <c r="F2114" i="1" s="1"/>
  <c r="Q2113" i="1"/>
  <c r="N2113" i="1"/>
  <c r="E2113" i="1"/>
  <c r="F2113" i="1" s="1"/>
  <c r="Q2112" i="1"/>
  <c r="N2112" i="1"/>
  <c r="E2112" i="1"/>
  <c r="F2112" i="1" s="1"/>
  <c r="Q2111" i="1"/>
  <c r="N2111" i="1"/>
  <c r="E2111" i="1"/>
  <c r="F2111" i="1" s="1"/>
  <c r="Q2110" i="1"/>
  <c r="N2110" i="1"/>
  <c r="E2110" i="1"/>
  <c r="F2110" i="1" s="1"/>
  <c r="Q2109" i="1"/>
  <c r="N2109" i="1"/>
  <c r="E2109" i="1"/>
  <c r="F2109" i="1" s="1"/>
  <c r="Q2108" i="1"/>
  <c r="N2108" i="1"/>
  <c r="E2108" i="1"/>
  <c r="F2108" i="1" s="1"/>
  <c r="Q2107" i="1"/>
  <c r="N2107" i="1"/>
  <c r="E2107" i="1"/>
  <c r="F2107" i="1" s="1"/>
  <c r="Q2106" i="1"/>
  <c r="N2106" i="1"/>
  <c r="E2106" i="1"/>
  <c r="F2106" i="1" s="1"/>
  <c r="Q2105" i="1"/>
  <c r="N2105" i="1"/>
  <c r="D2105" i="1"/>
  <c r="E2105" i="1" s="1"/>
  <c r="F2105" i="1" s="1"/>
  <c r="Q2104" i="1"/>
  <c r="N2104" i="1"/>
  <c r="E2104" i="1"/>
  <c r="F2104" i="1" s="1"/>
  <c r="Q2103" i="1"/>
  <c r="N2103" i="1"/>
  <c r="E2103" i="1"/>
  <c r="F2103" i="1" s="1"/>
  <c r="Q2102" i="1"/>
  <c r="N2102" i="1"/>
  <c r="E2102" i="1"/>
  <c r="F2102" i="1" s="1"/>
  <c r="Q2101" i="1"/>
  <c r="N2101" i="1"/>
  <c r="E2101" i="1"/>
  <c r="F2101" i="1" s="1"/>
  <c r="Q2100" i="1"/>
  <c r="N2100" i="1"/>
  <c r="E2100" i="1"/>
  <c r="F2100" i="1" s="1"/>
  <c r="Q2099" i="1"/>
  <c r="N2099" i="1"/>
  <c r="E2099" i="1"/>
  <c r="F2099" i="1" s="1"/>
  <c r="Q2098" i="1"/>
  <c r="N2098" i="1"/>
  <c r="E2098" i="1"/>
  <c r="F2098" i="1" s="1"/>
  <c r="Q2097" i="1"/>
  <c r="N2097" i="1"/>
  <c r="E2097" i="1"/>
  <c r="F2097" i="1" s="1"/>
  <c r="Q2096" i="1"/>
  <c r="N2096" i="1"/>
  <c r="E2096" i="1"/>
  <c r="F2096" i="1" s="1"/>
  <c r="Q2095" i="1"/>
  <c r="N2095" i="1"/>
  <c r="E2095" i="1"/>
  <c r="F2095" i="1" s="1"/>
  <c r="Q2094" i="1"/>
  <c r="N2094" i="1"/>
  <c r="E2094" i="1"/>
  <c r="F2094" i="1" s="1"/>
  <c r="Q2093" i="1"/>
  <c r="N2093" i="1"/>
  <c r="E2093" i="1"/>
  <c r="F2093" i="1" s="1"/>
  <c r="Q2092" i="1"/>
  <c r="N2092" i="1"/>
  <c r="E2092" i="1"/>
  <c r="F2092" i="1" s="1"/>
  <c r="Q2091" i="1"/>
  <c r="N2091" i="1"/>
  <c r="E2091" i="1"/>
  <c r="F2091" i="1" s="1"/>
  <c r="Q2090" i="1"/>
  <c r="N2090" i="1"/>
  <c r="E2090" i="1"/>
  <c r="F2090" i="1" s="1"/>
  <c r="Q2089" i="1"/>
  <c r="N2089" i="1"/>
  <c r="E2089" i="1"/>
  <c r="F2089" i="1" s="1"/>
  <c r="Q2088" i="1"/>
  <c r="N2088" i="1"/>
  <c r="E2088" i="1"/>
  <c r="F2088" i="1" s="1"/>
  <c r="Q2087" i="1"/>
  <c r="N2087" i="1"/>
  <c r="D2087" i="1"/>
  <c r="E2087" i="1" s="1"/>
  <c r="F2087" i="1" s="1"/>
  <c r="Q2086" i="1"/>
  <c r="N2086" i="1"/>
  <c r="E2086" i="1"/>
  <c r="F2086" i="1" s="1"/>
  <c r="Q2085" i="1"/>
  <c r="N2085" i="1"/>
  <c r="E2085" i="1"/>
  <c r="F2085" i="1" s="1"/>
  <c r="Q2084" i="1"/>
  <c r="N2084" i="1"/>
  <c r="E2084" i="1"/>
  <c r="F2084" i="1" s="1"/>
  <c r="Q2083" i="1"/>
  <c r="N2083" i="1"/>
  <c r="E2083" i="1"/>
  <c r="F2083" i="1" s="1"/>
  <c r="Q2082" i="1"/>
  <c r="N2082" i="1"/>
  <c r="E2082" i="1"/>
  <c r="F2082" i="1" s="1"/>
  <c r="Q2081" i="1"/>
  <c r="N2081" i="1"/>
  <c r="E2081" i="1"/>
  <c r="F2081" i="1" s="1"/>
  <c r="Q2080" i="1"/>
  <c r="N2080" i="1"/>
  <c r="E2080" i="1"/>
  <c r="F2080" i="1" s="1"/>
  <c r="Q2079" i="1"/>
  <c r="N2079" i="1"/>
  <c r="E2079" i="1"/>
  <c r="F2079" i="1" s="1"/>
  <c r="Q2078" i="1"/>
  <c r="N2078" i="1"/>
  <c r="E2078" i="1"/>
  <c r="F2078" i="1" s="1"/>
  <c r="Q2077" i="1"/>
  <c r="N2077" i="1"/>
  <c r="E2077" i="1"/>
  <c r="F2077" i="1" s="1"/>
  <c r="Q2076" i="1"/>
  <c r="N2076" i="1"/>
  <c r="E2076" i="1"/>
  <c r="F2076" i="1" s="1"/>
  <c r="Q2075" i="1"/>
  <c r="N2075" i="1"/>
  <c r="E2075" i="1"/>
  <c r="F2075" i="1" s="1"/>
  <c r="Q2074" i="1"/>
  <c r="N2074" i="1"/>
  <c r="E2074" i="1"/>
  <c r="F2074" i="1" s="1"/>
  <c r="Q2073" i="1"/>
  <c r="N2073" i="1"/>
  <c r="E2073" i="1"/>
  <c r="F2073" i="1" s="1"/>
  <c r="Q2072" i="1"/>
  <c r="N2072" i="1"/>
  <c r="D2072" i="1"/>
  <c r="E2072" i="1" s="1"/>
  <c r="F2072" i="1" s="1"/>
  <c r="Q2071" i="1"/>
  <c r="N2071" i="1"/>
  <c r="E2071" i="1"/>
  <c r="F2071" i="1" s="1"/>
  <c r="Q2070" i="1"/>
  <c r="N2070" i="1"/>
  <c r="E2070" i="1"/>
  <c r="F2070" i="1" s="1"/>
  <c r="Q2069" i="1"/>
  <c r="N2069" i="1"/>
  <c r="E2069" i="1"/>
  <c r="F2069" i="1" s="1"/>
  <c r="Q2068" i="1"/>
  <c r="N2068" i="1"/>
  <c r="E2068" i="1"/>
  <c r="F2068" i="1" s="1"/>
  <c r="Q2067" i="1"/>
  <c r="N2067" i="1"/>
  <c r="E2067" i="1"/>
  <c r="F2067" i="1" s="1"/>
  <c r="Q2066" i="1"/>
  <c r="N2066" i="1"/>
  <c r="E2066" i="1"/>
  <c r="F2066" i="1" s="1"/>
  <c r="Q2065" i="1"/>
  <c r="N2065" i="1"/>
  <c r="E2065" i="1"/>
  <c r="F2065" i="1" s="1"/>
  <c r="Q2064" i="1"/>
  <c r="N2064" i="1"/>
  <c r="E2064" i="1"/>
  <c r="F2064" i="1" s="1"/>
  <c r="Q2063" i="1"/>
  <c r="N2063" i="1"/>
  <c r="E2063" i="1"/>
  <c r="F2063" i="1" s="1"/>
  <c r="Q2062" i="1"/>
  <c r="N2062" i="1"/>
  <c r="E2062" i="1"/>
  <c r="F2062" i="1" s="1"/>
  <c r="Q2061" i="1"/>
  <c r="N2061" i="1"/>
  <c r="E2061" i="1"/>
  <c r="F2061" i="1" s="1"/>
  <c r="Q2060" i="1"/>
  <c r="N2060" i="1"/>
  <c r="E2060" i="1"/>
  <c r="F2060" i="1" s="1"/>
  <c r="Q2059" i="1"/>
  <c r="N2059" i="1"/>
  <c r="E2059" i="1"/>
  <c r="F2059" i="1" s="1"/>
  <c r="Q2058" i="1"/>
  <c r="N2058" i="1"/>
  <c r="E2058" i="1"/>
  <c r="F2058" i="1" s="1"/>
  <c r="Q2057" i="1"/>
  <c r="N2057" i="1"/>
  <c r="E2057" i="1"/>
  <c r="F2057" i="1" s="1"/>
  <c r="Q2056" i="1"/>
  <c r="N2056" i="1"/>
  <c r="E2056" i="1"/>
  <c r="F2056" i="1" s="1"/>
  <c r="Q2055" i="1"/>
  <c r="N2055" i="1"/>
  <c r="E2055" i="1"/>
  <c r="F2055" i="1" s="1"/>
  <c r="Q2054" i="1"/>
  <c r="N2054" i="1"/>
  <c r="D2054" i="1"/>
  <c r="E2054" i="1" s="1"/>
  <c r="F2054" i="1" s="1"/>
  <c r="Q2053" i="1"/>
  <c r="N2053" i="1"/>
  <c r="E2053" i="1"/>
  <c r="F2053" i="1" s="1"/>
  <c r="Q2052" i="1"/>
  <c r="N2052" i="1"/>
  <c r="E2052" i="1"/>
  <c r="F2052" i="1" s="1"/>
  <c r="Q2051" i="1"/>
  <c r="N2051" i="1"/>
  <c r="E2051" i="1"/>
  <c r="F2051" i="1" s="1"/>
  <c r="Q2050" i="1"/>
  <c r="N2050" i="1"/>
  <c r="E2050" i="1"/>
  <c r="F2050" i="1" s="1"/>
  <c r="Q2049" i="1"/>
  <c r="N2049" i="1"/>
  <c r="E2049" i="1"/>
  <c r="F2049" i="1" s="1"/>
  <c r="Q2048" i="1"/>
  <c r="N2048" i="1"/>
  <c r="E2048" i="1"/>
  <c r="F2048" i="1" s="1"/>
  <c r="Q2047" i="1"/>
  <c r="N2047" i="1"/>
  <c r="E2047" i="1"/>
  <c r="F2047" i="1" s="1"/>
  <c r="Q2046" i="1"/>
  <c r="N2046" i="1"/>
  <c r="E2046" i="1"/>
  <c r="F2046" i="1" s="1"/>
  <c r="Q2045" i="1"/>
  <c r="N2045" i="1"/>
  <c r="E2045" i="1"/>
  <c r="F2045" i="1" s="1"/>
  <c r="Q2044" i="1"/>
  <c r="N2044" i="1"/>
  <c r="E2044" i="1"/>
  <c r="F2044" i="1" s="1"/>
  <c r="Q2043" i="1"/>
  <c r="N2043" i="1"/>
  <c r="E2043" i="1"/>
  <c r="F2043" i="1" s="1"/>
  <c r="Q2042" i="1"/>
  <c r="N2042" i="1"/>
  <c r="D2042" i="1"/>
  <c r="E2042" i="1" s="1"/>
  <c r="F2042" i="1" s="1"/>
  <c r="Q2041" i="1"/>
  <c r="N2041" i="1"/>
  <c r="E2041" i="1"/>
  <c r="F2041" i="1" s="1"/>
  <c r="Q2040" i="1"/>
  <c r="N2040" i="1"/>
  <c r="E2040" i="1"/>
  <c r="F2040" i="1" s="1"/>
  <c r="Q2039" i="1"/>
  <c r="N2039" i="1"/>
  <c r="E2039" i="1"/>
  <c r="F2039" i="1" s="1"/>
  <c r="Q2038" i="1"/>
  <c r="N2038" i="1"/>
  <c r="E2038" i="1"/>
  <c r="F2038" i="1" s="1"/>
  <c r="Q2037" i="1"/>
  <c r="N2037" i="1"/>
  <c r="E2037" i="1"/>
  <c r="F2037" i="1" s="1"/>
  <c r="Q2036" i="1"/>
  <c r="N2036" i="1"/>
  <c r="E2036" i="1"/>
  <c r="F2036" i="1" s="1"/>
  <c r="Q2035" i="1"/>
  <c r="N2035" i="1"/>
  <c r="E2035" i="1"/>
  <c r="F2035" i="1" s="1"/>
  <c r="Q2034" i="1"/>
  <c r="N2034" i="1"/>
  <c r="E2034" i="1"/>
  <c r="F2034" i="1" s="1"/>
  <c r="Q2033" i="1"/>
  <c r="N2033" i="1"/>
  <c r="E2033" i="1"/>
  <c r="F2033" i="1" s="1"/>
  <c r="Q2032" i="1"/>
  <c r="N2032" i="1"/>
  <c r="E2032" i="1"/>
  <c r="F2032" i="1" s="1"/>
  <c r="Q2031" i="1"/>
  <c r="N2031" i="1"/>
  <c r="E2031" i="1"/>
  <c r="F2031" i="1" s="1"/>
  <c r="Q2030" i="1"/>
  <c r="N2030" i="1"/>
  <c r="E2030" i="1"/>
  <c r="F2030" i="1" s="1"/>
  <c r="Q2029" i="1"/>
  <c r="N2029" i="1"/>
  <c r="E2029" i="1"/>
  <c r="F2029" i="1" s="1"/>
  <c r="Q2028" i="1"/>
  <c r="N2028" i="1"/>
  <c r="E2028" i="1"/>
  <c r="F2028" i="1" s="1"/>
  <c r="Q2027" i="1"/>
  <c r="N2027" i="1"/>
  <c r="E2027" i="1"/>
  <c r="F2027" i="1" s="1"/>
  <c r="Q2026" i="1"/>
  <c r="N2026" i="1"/>
  <c r="E2026" i="1"/>
  <c r="F2026" i="1" s="1"/>
  <c r="Q2025" i="1"/>
  <c r="N2025" i="1"/>
  <c r="E2025" i="1"/>
  <c r="F2025" i="1" s="1"/>
  <c r="Q2024" i="1"/>
  <c r="N2024" i="1"/>
  <c r="E2024" i="1"/>
  <c r="F2024" i="1" s="1"/>
  <c r="Q2023" i="1"/>
  <c r="N2023" i="1"/>
  <c r="E2023" i="1"/>
  <c r="F2023" i="1" s="1"/>
  <c r="Q2022" i="1"/>
  <c r="N2022" i="1"/>
  <c r="E2022" i="1"/>
  <c r="F2022" i="1" s="1"/>
  <c r="Q2021" i="1"/>
  <c r="N2021" i="1"/>
  <c r="E2021" i="1"/>
  <c r="F2021" i="1" s="1"/>
  <c r="Q2020" i="1"/>
  <c r="N2020" i="1"/>
  <c r="E2020" i="1"/>
  <c r="F2020" i="1" s="1"/>
  <c r="Q2019" i="1"/>
  <c r="N2019" i="1"/>
  <c r="E2019" i="1"/>
  <c r="F2019" i="1" s="1"/>
  <c r="Q2018" i="1"/>
  <c r="N2018" i="1"/>
  <c r="E2018" i="1"/>
  <c r="F2018" i="1" s="1"/>
  <c r="Q2017" i="1"/>
  <c r="N2017" i="1"/>
  <c r="E2017" i="1"/>
  <c r="F2017" i="1" s="1"/>
  <c r="Q2016" i="1"/>
  <c r="N2016" i="1"/>
  <c r="E2016" i="1"/>
  <c r="F2016" i="1" s="1"/>
  <c r="Q2015" i="1"/>
  <c r="N2015" i="1"/>
  <c r="E2015" i="1"/>
  <c r="F2015" i="1" s="1"/>
  <c r="Q2014" i="1"/>
  <c r="N2014" i="1"/>
  <c r="E2014" i="1"/>
  <c r="F2014" i="1" s="1"/>
  <c r="Q2013" i="1"/>
  <c r="N2013" i="1"/>
  <c r="E2013" i="1"/>
  <c r="F2013" i="1" s="1"/>
  <c r="Q2012" i="1"/>
  <c r="N2012" i="1"/>
  <c r="E2012" i="1"/>
  <c r="F2012" i="1" s="1"/>
  <c r="Q2011" i="1"/>
  <c r="N2011" i="1"/>
  <c r="E2011" i="1"/>
  <c r="F2011" i="1" s="1"/>
  <c r="Q2010" i="1"/>
  <c r="N2010" i="1"/>
  <c r="E2010" i="1"/>
  <c r="F2010" i="1" s="1"/>
  <c r="Q2009" i="1"/>
  <c r="N2009" i="1"/>
  <c r="E2009" i="1"/>
  <c r="F2009" i="1" s="1"/>
  <c r="Q2008" i="1"/>
  <c r="N2008" i="1"/>
  <c r="E2008" i="1"/>
  <c r="F2008" i="1" s="1"/>
  <c r="Q2007" i="1"/>
  <c r="N2007" i="1"/>
  <c r="E2007" i="1"/>
  <c r="F2007" i="1" s="1"/>
  <c r="Q2006" i="1"/>
  <c r="N2006" i="1"/>
  <c r="E2006" i="1"/>
  <c r="F2006" i="1" s="1"/>
  <c r="Q2005" i="1"/>
  <c r="N2005" i="1"/>
  <c r="E2005" i="1"/>
  <c r="F2005" i="1" s="1"/>
  <c r="Q2004" i="1"/>
  <c r="N2004" i="1"/>
  <c r="E2004" i="1"/>
  <c r="F2004" i="1" s="1"/>
  <c r="Q2003" i="1"/>
  <c r="N2003" i="1"/>
  <c r="E2003" i="1"/>
  <c r="F2003" i="1" s="1"/>
  <c r="Q2002" i="1"/>
  <c r="N2002" i="1"/>
  <c r="E2002" i="1"/>
  <c r="F2002" i="1" s="1"/>
  <c r="Q2001" i="1"/>
  <c r="N2001" i="1"/>
  <c r="E2001" i="1"/>
  <c r="F2001" i="1" s="1"/>
  <c r="Q2000" i="1"/>
  <c r="R2000" i="1" s="1"/>
  <c r="N2000" i="1"/>
  <c r="E2000" i="1"/>
  <c r="F2000" i="1" s="1"/>
  <c r="Q1999" i="1"/>
  <c r="N1999" i="1"/>
  <c r="E1999" i="1"/>
  <c r="F1999" i="1" s="1"/>
  <c r="Q1998" i="1"/>
  <c r="N1998" i="1"/>
  <c r="O1998" i="1" s="1"/>
  <c r="E1998" i="1"/>
  <c r="F1998" i="1" s="1"/>
  <c r="Q1997" i="1"/>
  <c r="N1997" i="1"/>
  <c r="E1997" i="1"/>
  <c r="F1997" i="1" s="1"/>
  <c r="Q1996" i="1"/>
  <c r="N1996" i="1"/>
  <c r="D1996" i="1"/>
  <c r="E1996" i="1" s="1"/>
  <c r="F1996" i="1" s="1"/>
  <c r="Q1995" i="1"/>
  <c r="N1995" i="1"/>
  <c r="E1995" i="1"/>
  <c r="F1995" i="1" s="1"/>
  <c r="Q1994" i="1"/>
  <c r="N1994" i="1"/>
  <c r="E1994" i="1"/>
  <c r="F1994" i="1" s="1"/>
  <c r="Q1993" i="1"/>
  <c r="N1993" i="1"/>
  <c r="E1993" i="1"/>
  <c r="F1993" i="1" s="1"/>
  <c r="Q1992" i="1"/>
  <c r="N1992" i="1"/>
  <c r="E1992" i="1"/>
  <c r="F1992" i="1" s="1"/>
  <c r="Q1991" i="1"/>
  <c r="N1991" i="1"/>
  <c r="E1991" i="1"/>
  <c r="F1991" i="1" s="1"/>
  <c r="Q1990" i="1"/>
  <c r="N1990" i="1"/>
  <c r="E1990" i="1"/>
  <c r="F1990" i="1" s="1"/>
  <c r="Q1989" i="1"/>
  <c r="N1989" i="1"/>
  <c r="E1989" i="1"/>
  <c r="F1989" i="1" s="1"/>
  <c r="Q1988" i="1"/>
  <c r="R1988" i="1" s="1"/>
  <c r="N1988" i="1"/>
  <c r="O1988" i="1" s="1"/>
  <c r="F1988" i="1"/>
  <c r="Q1987" i="1"/>
  <c r="N1987" i="1"/>
  <c r="E1987" i="1"/>
  <c r="F1987" i="1" s="1"/>
  <c r="Q1986" i="1"/>
  <c r="N1986" i="1"/>
  <c r="E1986" i="1"/>
  <c r="F1986" i="1" s="1"/>
  <c r="Q1985" i="1"/>
  <c r="N1985" i="1"/>
  <c r="E1985" i="1"/>
  <c r="F1985" i="1" s="1"/>
  <c r="Q1984" i="1"/>
  <c r="N1984" i="1"/>
  <c r="E1984" i="1"/>
  <c r="F1984" i="1" s="1"/>
  <c r="Q1983" i="1"/>
  <c r="N1983" i="1"/>
  <c r="D1983" i="1"/>
  <c r="E1983" i="1" s="1"/>
  <c r="F1983" i="1" s="1"/>
  <c r="Q1982" i="1"/>
  <c r="N1982" i="1"/>
  <c r="E1982" i="1"/>
  <c r="F1982" i="1" s="1"/>
  <c r="C1982" i="1"/>
  <c r="Q1981" i="1"/>
  <c r="N1981" i="1"/>
  <c r="E1981" i="1"/>
  <c r="F1981" i="1" s="1"/>
  <c r="Q1980" i="1"/>
  <c r="N1980" i="1"/>
  <c r="E1980" i="1"/>
  <c r="F1980" i="1" s="1"/>
  <c r="Q1979" i="1"/>
  <c r="N1979" i="1"/>
  <c r="D1979" i="1"/>
  <c r="E1979" i="1" s="1"/>
  <c r="F1979" i="1" s="1"/>
  <c r="Q1978" i="1"/>
  <c r="N1978" i="1"/>
  <c r="D1978" i="1"/>
  <c r="E1978" i="1" s="1"/>
  <c r="F1978" i="1" s="1"/>
  <c r="C1978" i="1"/>
  <c r="Q1977" i="1"/>
  <c r="N1977" i="1"/>
  <c r="E1977" i="1"/>
  <c r="F1977" i="1" s="1"/>
  <c r="Q1976" i="1"/>
  <c r="N1976" i="1"/>
  <c r="E1976" i="1"/>
  <c r="F1976" i="1" s="1"/>
  <c r="Q1975" i="1"/>
  <c r="N1975" i="1"/>
  <c r="E1975" i="1"/>
  <c r="F1975" i="1" s="1"/>
  <c r="Q1974" i="1"/>
  <c r="N1974" i="1"/>
  <c r="E1974" i="1"/>
  <c r="F1974" i="1" s="1"/>
  <c r="Q1973" i="1"/>
  <c r="N1973" i="1"/>
  <c r="E1973" i="1"/>
  <c r="F1973" i="1" s="1"/>
  <c r="Q1972" i="1"/>
  <c r="N1972" i="1"/>
  <c r="E1972" i="1"/>
  <c r="F1972" i="1" s="1"/>
  <c r="Q1971" i="1"/>
  <c r="N1971" i="1"/>
  <c r="E1971" i="1"/>
  <c r="F1971" i="1" s="1"/>
  <c r="Q1970" i="1"/>
  <c r="N1970" i="1"/>
  <c r="E1970" i="1"/>
  <c r="F1970" i="1" s="1"/>
  <c r="Q1969" i="1"/>
  <c r="N1969" i="1"/>
  <c r="E1969" i="1"/>
  <c r="F1969" i="1" s="1"/>
  <c r="Q1968" i="1"/>
  <c r="N1968" i="1"/>
  <c r="E1968" i="1"/>
  <c r="F1968" i="1" s="1"/>
  <c r="Q1967" i="1"/>
  <c r="N1967" i="1"/>
  <c r="E1967" i="1"/>
  <c r="F1967" i="1" s="1"/>
  <c r="Q1966" i="1"/>
  <c r="N1966" i="1"/>
  <c r="E1966" i="1"/>
  <c r="F1966" i="1" s="1"/>
  <c r="Q1965" i="1"/>
  <c r="N1965" i="1"/>
  <c r="E1965" i="1"/>
  <c r="F1965" i="1" s="1"/>
  <c r="Q1964" i="1"/>
  <c r="N1964" i="1"/>
  <c r="E1964" i="1"/>
  <c r="F1964" i="1" s="1"/>
  <c r="Q1963" i="1"/>
  <c r="N1963" i="1"/>
  <c r="E1963" i="1"/>
  <c r="F1963" i="1" s="1"/>
  <c r="Q1962" i="1"/>
  <c r="N1962" i="1"/>
  <c r="E1962" i="1"/>
  <c r="F1962" i="1" s="1"/>
  <c r="Q1961" i="1"/>
  <c r="N1961" i="1"/>
  <c r="E1961" i="1"/>
  <c r="F1961" i="1" s="1"/>
  <c r="Q1960" i="1"/>
  <c r="N1960" i="1"/>
  <c r="E1960" i="1"/>
  <c r="F1960" i="1" s="1"/>
  <c r="Q1959" i="1"/>
  <c r="N1959" i="1"/>
  <c r="E1959" i="1"/>
  <c r="F1959" i="1" s="1"/>
  <c r="Q1958" i="1"/>
  <c r="N1958" i="1"/>
  <c r="E1958" i="1"/>
  <c r="F1958" i="1" s="1"/>
  <c r="Q1957" i="1"/>
  <c r="N1957" i="1"/>
  <c r="E1957" i="1"/>
  <c r="F1957" i="1" s="1"/>
  <c r="Q1956" i="1"/>
  <c r="N1956" i="1"/>
  <c r="E1956" i="1"/>
  <c r="F1956" i="1" s="1"/>
  <c r="Q1955" i="1"/>
  <c r="N1955" i="1"/>
  <c r="O1955" i="1" s="1"/>
  <c r="E1955" i="1"/>
  <c r="F1955" i="1" s="1"/>
  <c r="Q1954" i="1"/>
  <c r="N1954" i="1"/>
  <c r="E1954" i="1"/>
  <c r="F1954" i="1" s="1"/>
  <c r="Q1953" i="1"/>
  <c r="N1953" i="1"/>
  <c r="E1953" i="1"/>
  <c r="F1953" i="1" s="1"/>
  <c r="Q1952" i="1"/>
  <c r="N1952" i="1"/>
  <c r="E1952" i="1"/>
  <c r="F1952" i="1" s="1"/>
  <c r="Q1951" i="1"/>
  <c r="N1951" i="1"/>
  <c r="E1951" i="1"/>
  <c r="F1951" i="1" s="1"/>
  <c r="Q1950" i="1"/>
  <c r="N1950" i="1"/>
  <c r="E1950" i="1"/>
  <c r="F1950" i="1" s="1"/>
  <c r="Q1949" i="1"/>
  <c r="N1949" i="1"/>
  <c r="E1949" i="1"/>
  <c r="F1949" i="1" s="1"/>
  <c r="Q1948" i="1"/>
  <c r="N1948" i="1"/>
  <c r="E1948" i="1"/>
  <c r="F1948" i="1" s="1"/>
  <c r="Q1947" i="1"/>
  <c r="N1947" i="1"/>
  <c r="E1947" i="1"/>
  <c r="F1947" i="1" s="1"/>
  <c r="Q1946" i="1"/>
  <c r="N1946" i="1"/>
  <c r="E1946" i="1"/>
  <c r="F1946" i="1" s="1"/>
  <c r="Q1945" i="1"/>
  <c r="N1945" i="1"/>
  <c r="E1945" i="1"/>
  <c r="F1945" i="1" s="1"/>
  <c r="Q1944" i="1"/>
  <c r="N1944" i="1"/>
  <c r="E1944" i="1"/>
  <c r="F1944" i="1" s="1"/>
  <c r="Q1943" i="1"/>
  <c r="N1943" i="1"/>
  <c r="E1943" i="1"/>
  <c r="F1943" i="1" s="1"/>
  <c r="Q1942" i="1"/>
  <c r="N1942" i="1"/>
  <c r="E1942" i="1"/>
  <c r="F1942" i="1" s="1"/>
  <c r="Q1941" i="1"/>
  <c r="N1941" i="1"/>
  <c r="D1941" i="1"/>
  <c r="E1941" i="1" s="1"/>
  <c r="F1941" i="1" s="1"/>
  <c r="C1941" i="1"/>
  <c r="Q1940" i="1"/>
  <c r="N1940" i="1"/>
  <c r="E1940" i="1"/>
  <c r="F1940" i="1" s="1"/>
  <c r="Q1939" i="1"/>
  <c r="N1939" i="1"/>
  <c r="E1939" i="1"/>
  <c r="F1939" i="1" s="1"/>
  <c r="Q1938" i="1"/>
  <c r="N1938" i="1"/>
  <c r="E1938" i="1"/>
  <c r="F1938" i="1" s="1"/>
  <c r="C1938" i="1"/>
  <c r="C1940" i="1" s="1"/>
  <c r="Q1937" i="1"/>
  <c r="N1937" i="1"/>
  <c r="E1937" i="1"/>
  <c r="F1937" i="1" s="1"/>
  <c r="Q1936" i="1"/>
  <c r="N1936" i="1"/>
  <c r="E1936" i="1"/>
  <c r="F1936" i="1" s="1"/>
  <c r="Q1935" i="1"/>
  <c r="N1935" i="1"/>
  <c r="E1935" i="1"/>
  <c r="F1935" i="1" s="1"/>
  <c r="Q1934" i="1"/>
  <c r="N1934" i="1"/>
  <c r="E1934" i="1"/>
  <c r="F1934" i="1" s="1"/>
  <c r="Q1933" i="1"/>
  <c r="N1933" i="1"/>
  <c r="E1933" i="1"/>
  <c r="F1933" i="1" s="1"/>
  <c r="Q1932" i="1"/>
  <c r="N1932" i="1"/>
  <c r="E1932" i="1"/>
  <c r="F1932" i="1" s="1"/>
  <c r="Q1931" i="1"/>
  <c r="N1931" i="1"/>
  <c r="E1931" i="1"/>
  <c r="F1931" i="1" s="1"/>
  <c r="Q1930" i="1"/>
  <c r="N1930" i="1"/>
  <c r="E1930" i="1"/>
  <c r="F1930" i="1" s="1"/>
  <c r="Q1929" i="1"/>
  <c r="N1929" i="1"/>
  <c r="E1929" i="1"/>
  <c r="F1929" i="1" s="1"/>
  <c r="Q1928" i="1"/>
  <c r="N1928" i="1"/>
  <c r="E1928" i="1"/>
  <c r="F1928" i="1" s="1"/>
  <c r="Q1927" i="1"/>
  <c r="N1927" i="1"/>
  <c r="E1927" i="1"/>
  <c r="F1927" i="1" s="1"/>
  <c r="Q1926" i="1"/>
  <c r="N1926" i="1"/>
  <c r="E1926" i="1"/>
  <c r="F1926" i="1" s="1"/>
  <c r="Q1925" i="1"/>
  <c r="N1925" i="1"/>
  <c r="E1925" i="1"/>
  <c r="F1925" i="1" s="1"/>
  <c r="Q1924" i="1"/>
  <c r="N1924" i="1"/>
  <c r="E1924" i="1"/>
  <c r="F1924" i="1" s="1"/>
  <c r="Q1923" i="1"/>
  <c r="N1923" i="1"/>
  <c r="E1923" i="1"/>
  <c r="F1923" i="1" s="1"/>
  <c r="Q1922" i="1"/>
  <c r="N1922" i="1"/>
  <c r="E1922" i="1"/>
  <c r="F1922" i="1" s="1"/>
  <c r="Q1921" i="1"/>
  <c r="N1921" i="1"/>
  <c r="E1921" i="1"/>
  <c r="F1921" i="1" s="1"/>
  <c r="Q1920" i="1"/>
  <c r="R1920" i="1" s="1"/>
  <c r="N1920" i="1"/>
  <c r="O1920" i="1" s="1"/>
  <c r="E1920" i="1"/>
  <c r="F1920" i="1" s="1"/>
  <c r="Q1919" i="1"/>
  <c r="N1919" i="1"/>
  <c r="E1919" i="1"/>
  <c r="F1919" i="1" s="1"/>
  <c r="Q1918" i="1"/>
  <c r="N1918" i="1"/>
  <c r="E1918" i="1"/>
  <c r="F1918" i="1" s="1"/>
  <c r="Q1917" i="1"/>
  <c r="N1917" i="1"/>
  <c r="E1917" i="1"/>
  <c r="F1917" i="1" s="1"/>
  <c r="Q1916" i="1"/>
  <c r="N1916" i="1"/>
  <c r="E1916" i="1"/>
  <c r="F1916" i="1" s="1"/>
  <c r="Q1915" i="1"/>
  <c r="N1915" i="1"/>
  <c r="E1915" i="1"/>
  <c r="F1915" i="1" s="1"/>
  <c r="Q1914" i="1"/>
  <c r="N1914" i="1"/>
  <c r="E1914" i="1"/>
  <c r="F1914" i="1" s="1"/>
  <c r="Q1913" i="1"/>
  <c r="N1913" i="1"/>
  <c r="E1913" i="1"/>
  <c r="F1913" i="1" s="1"/>
  <c r="C1913" i="1"/>
  <c r="Q1912" i="1"/>
  <c r="N1912" i="1"/>
  <c r="E1912" i="1"/>
  <c r="F1912" i="1" s="1"/>
  <c r="Q1911" i="1"/>
  <c r="N1911" i="1"/>
  <c r="E1911" i="1"/>
  <c r="F1911" i="1" s="1"/>
  <c r="Q1910" i="1"/>
  <c r="N1910" i="1"/>
  <c r="E1910" i="1"/>
  <c r="F1910" i="1" s="1"/>
  <c r="C1910" i="1"/>
  <c r="C1911" i="1" s="1"/>
  <c r="Q1909" i="1"/>
  <c r="N1909" i="1"/>
  <c r="E1909" i="1"/>
  <c r="F1909" i="1" s="1"/>
  <c r="Q1908" i="1"/>
  <c r="N1908" i="1"/>
  <c r="E1908" i="1"/>
  <c r="F1908" i="1" s="1"/>
  <c r="C1908" i="1"/>
  <c r="Q1907" i="1"/>
  <c r="N1907" i="1"/>
  <c r="E1907" i="1"/>
  <c r="F1907" i="1" s="1"/>
  <c r="Q1906" i="1"/>
  <c r="N1906" i="1"/>
  <c r="E1906" i="1"/>
  <c r="F1906" i="1" s="1"/>
  <c r="C1906" i="1"/>
  <c r="Q1905" i="1"/>
  <c r="N1905" i="1"/>
  <c r="E1905" i="1"/>
  <c r="F1905" i="1" s="1"/>
  <c r="Q1904" i="1"/>
  <c r="N1904" i="1"/>
  <c r="E1904" i="1"/>
  <c r="F1904" i="1" s="1"/>
  <c r="Q1903" i="1"/>
  <c r="N1903" i="1"/>
  <c r="E1903" i="1"/>
  <c r="F1903" i="1" s="1"/>
  <c r="Q1902" i="1"/>
  <c r="N1902" i="1"/>
  <c r="E1902" i="1"/>
  <c r="F1902" i="1" s="1"/>
  <c r="C1902" i="1"/>
  <c r="Q1901" i="1"/>
  <c r="N1901" i="1"/>
  <c r="E1901" i="1"/>
  <c r="F1901" i="1" s="1"/>
  <c r="Q1900" i="1"/>
  <c r="N1900" i="1"/>
  <c r="E1900" i="1"/>
  <c r="F1900" i="1" s="1"/>
  <c r="Q1899" i="1"/>
  <c r="N1899" i="1"/>
  <c r="E1899" i="1"/>
  <c r="F1899" i="1" s="1"/>
  <c r="Q1898" i="1"/>
  <c r="N1898" i="1"/>
  <c r="E1898" i="1"/>
  <c r="F1898" i="1" s="1"/>
  <c r="Q1897" i="1"/>
  <c r="N1897" i="1"/>
  <c r="E1897" i="1"/>
  <c r="F1897" i="1" s="1"/>
  <c r="Q1896" i="1"/>
  <c r="N1896" i="1"/>
  <c r="E1896" i="1"/>
  <c r="F1896" i="1" s="1"/>
  <c r="Q1895" i="1"/>
  <c r="N1895" i="1"/>
  <c r="E1895" i="1"/>
  <c r="F1895" i="1" s="1"/>
  <c r="Q1894" i="1"/>
  <c r="N1894" i="1"/>
  <c r="E1894" i="1"/>
  <c r="F1894" i="1" s="1"/>
  <c r="Q1893" i="1"/>
  <c r="N1893" i="1"/>
  <c r="E1893" i="1"/>
  <c r="F1893" i="1" s="1"/>
  <c r="Q1892" i="1"/>
  <c r="N1892" i="1"/>
  <c r="E1892" i="1"/>
  <c r="F1892" i="1" s="1"/>
  <c r="Q1891" i="1"/>
  <c r="N1891" i="1"/>
  <c r="E1891" i="1"/>
  <c r="F1891" i="1" s="1"/>
  <c r="Q1890" i="1"/>
  <c r="N1890" i="1"/>
  <c r="E1890" i="1"/>
  <c r="F1890" i="1" s="1"/>
  <c r="Q1889" i="1"/>
  <c r="N1889" i="1"/>
  <c r="E1889" i="1"/>
  <c r="F1889" i="1" s="1"/>
  <c r="Q1888" i="1"/>
  <c r="N1888" i="1"/>
  <c r="E1888" i="1"/>
  <c r="F1888" i="1" s="1"/>
  <c r="Q1887" i="1"/>
  <c r="N1887" i="1"/>
  <c r="E1887" i="1"/>
  <c r="F1887" i="1" s="1"/>
  <c r="Q1886" i="1"/>
  <c r="N1886" i="1"/>
  <c r="E1886" i="1"/>
  <c r="F1886" i="1" s="1"/>
  <c r="Q1885" i="1"/>
  <c r="N1885" i="1"/>
  <c r="E1885" i="1"/>
  <c r="F1885" i="1" s="1"/>
  <c r="Q1884" i="1"/>
  <c r="N1884" i="1"/>
  <c r="E1884" i="1"/>
  <c r="F1884" i="1" s="1"/>
  <c r="Q1883" i="1"/>
  <c r="N1883" i="1"/>
  <c r="E1883" i="1"/>
  <c r="F1883" i="1" s="1"/>
  <c r="Q1882" i="1"/>
  <c r="R1882" i="1" s="1"/>
  <c r="N1882" i="1"/>
  <c r="E1882" i="1"/>
  <c r="F1882" i="1" s="1"/>
  <c r="Q1881" i="1"/>
  <c r="N1881" i="1"/>
  <c r="E1881" i="1"/>
  <c r="F1881" i="1" s="1"/>
  <c r="Q1880" i="1"/>
  <c r="N1880" i="1"/>
  <c r="E1880" i="1"/>
  <c r="F1880" i="1" s="1"/>
  <c r="Q1879" i="1"/>
  <c r="N1879" i="1"/>
  <c r="E1879" i="1"/>
  <c r="F1879" i="1" s="1"/>
  <c r="Q1878" i="1"/>
  <c r="N1878" i="1"/>
  <c r="E1878" i="1"/>
  <c r="F1878" i="1" s="1"/>
  <c r="Q1877" i="1"/>
  <c r="N1877" i="1"/>
  <c r="E1877" i="1"/>
  <c r="F1877" i="1" s="1"/>
  <c r="Q1876" i="1"/>
  <c r="N1876" i="1"/>
  <c r="E1876" i="1"/>
  <c r="F1876" i="1" s="1"/>
  <c r="Q1875" i="1"/>
  <c r="N1875" i="1"/>
  <c r="E1875" i="1"/>
  <c r="F1875" i="1" s="1"/>
  <c r="Q1874" i="1"/>
  <c r="N1874" i="1"/>
  <c r="E1874" i="1"/>
  <c r="F1874" i="1" s="1"/>
  <c r="Q1873" i="1"/>
  <c r="N1873" i="1"/>
  <c r="E1873" i="1"/>
  <c r="F1873" i="1" s="1"/>
  <c r="Q1872" i="1"/>
  <c r="N1872" i="1"/>
  <c r="E1872" i="1"/>
  <c r="F1872" i="1" s="1"/>
  <c r="Q1871" i="1"/>
  <c r="N1871" i="1"/>
  <c r="E1871" i="1"/>
  <c r="F1871" i="1" s="1"/>
  <c r="C1871" i="1"/>
  <c r="Q1870" i="1"/>
  <c r="N1870" i="1"/>
  <c r="E1870" i="1"/>
  <c r="F1870" i="1" s="1"/>
  <c r="Q1869" i="1"/>
  <c r="N1869" i="1"/>
  <c r="O1869" i="1" s="1"/>
  <c r="E1869" i="1"/>
  <c r="F1869" i="1" s="1"/>
  <c r="Q1868" i="1"/>
  <c r="N1868" i="1"/>
  <c r="E1868" i="1"/>
  <c r="F1868" i="1" s="1"/>
  <c r="Q1867" i="1"/>
  <c r="N1867" i="1"/>
  <c r="E1867" i="1"/>
  <c r="F1867" i="1" s="1"/>
  <c r="Q1866" i="1"/>
  <c r="N1866" i="1"/>
  <c r="E1866" i="1"/>
  <c r="F1866" i="1" s="1"/>
  <c r="Q1865" i="1"/>
  <c r="N1865" i="1"/>
  <c r="E1865" i="1"/>
  <c r="F1865" i="1" s="1"/>
  <c r="Q1864" i="1"/>
  <c r="N1864" i="1"/>
  <c r="E1864" i="1"/>
  <c r="F1864" i="1" s="1"/>
  <c r="Q1863" i="1"/>
  <c r="N1863" i="1"/>
  <c r="E1863" i="1"/>
  <c r="F1863" i="1" s="1"/>
  <c r="Q1862" i="1"/>
  <c r="N1862" i="1"/>
  <c r="E1862" i="1"/>
  <c r="F1862" i="1" s="1"/>
  <c r="Q1861" i="1"/>
  <c r="N1861" i="1"/>
  <c r="E1861" i="1"/>
  <c r="F1861" i="1" s="1"/>
  <c r="Q1860" i="1"/>
  <c r="N1860" i="1"/>
  <c r="E1860" i="1"/>
  <c r="F1860" i="1" s="1"/>
  <c r="Q1859" i="1"/>
  <c r="N1859" i="1"/>
  <c r="E1859" i="1"/>
  <c r="F1859" i="1" s="1"/>
  <c r="Q1858" i="1"/>
  <c r="N1858" i="1"/>
  <c r="E1858" i="1"/>
  <c r="F1858" i="1" s="1"/>
  <c r="Q1857" i="1"/>
  <c r="N1857" i="1"/>
  <c r="E1857" i="1"/>
  <c r="F1857" i="1" s="1"/>
  <c r="Q1856" i="1"/>
  <c r="N1856" i="1"/>
  <c r="E1856" i="1"/>
  <c r="F1856" i="1" s="1"/>
  <c r="Q1855" i="1"/>
  <c r="N1855" i="1"/>
  <c r="E1855" i="1"/>
  <c r="F1855" i="1" s="1"/>
  <c r="Q1854" i="1"/>
  <c r="N1854" i="1"/>
  <c r="E1854" i="1"/>
  <c r="F1854" i="1" s="1"/>
  <c r="Q1853" i="1"/>
  <c r="N1853" i="1"/>
  <c r="O1853" i="1" s="1"/>
  <c r="E1853" i="1"/>
  <c r="F1853" i="1" s="1"/>
  <c r="Q1852" i="1"/>
  <c r="R1852" i="1" s="1"/>
  <c r="N1852" i="1"/>
  <c r="E1852" i="1"/>
  <c r="F1852" i="1" s="1"/>
  <c r="Q1851" i="1"/>
  <c r="N1851" i="1"/>
  <c r="E1851" i="1"/>
  <c r="F1851" i="1" s="1"/>
  <c r="Q1850" i="1"/>
  <c r="N1850" i="1"/>
  <c r="E1850" i="1"/>
  <c r="F1850" i="1" s="1"/>
  <c r="Q1849" i="1"/>
  <c r="N1849" i="1"/>
  <c r="E1849" i="1"/>
  <c r="F1849" i="1" s="1"/>
  <c r="Q1848" i="1"/>
  <c r="N1848" i="1"/>
  <c r="E1848" i="1"/>
  <c r="F1848" i="1" s="1"/>
  <c r="Q1847" i="1"/>
  <c r="N1847" i="1"/>
  <c r="E1847" i="1"/>
  <c r="F1847" i="1" s="1"/>
  <c r="Q1846" i="1"/>
  <c r="N1846" i="1"/>
  <c r="E1846" i="1"/>
  <c r="F1846" i="1" s="1"/>
  <c r="Q1845" i="1"/>
  <c r="N1845" i="1"/>
  <c r="E1845" i="1"/>
  <c r="F1845" i="1" s="1"/>
  <c r="Q1844" i="1"/>
  <c r="N1844" i="1"/>
  <c r="E1844" i="1"/>
  <c r="F1844" i="1" s="1"/>
  <c r="Q1843" i="1"/>
  <c r="N1843" i="1"/>
  <c r="E1843" i="1"/>
  <c r="F1843" i="1" s="1"/>
  <c r="Q1842" i="1"/>
  <c r="N1842" i="1"/>
  <c r="E1842" i="1"/>
  <c r="F1842" i="1" s="1"/>
  <c r="Q1841" i="1"/>
  <c r="N1841" i="1"/>
  <c r="E1841" i="1"/>
  <c r="F1841" i="1" s="1"/>
  <c r="C1841" i="1"/>
  <c r="Q1840" i="1"/>
  <c r="N1840" i="1"/>
  <c r="E1840" i="1"/>
  <c r="F1840" i="1" s="1"/>
  <c r="Q1839" i="1"/>
  <c r="N1839" i="1"/>
  <c r="E1839" i="1"/>
  <c r="F1839" i="1" s="1"/>
  <c r="Q1838" i="1"/>
  <c r="N1838" i="1"/>
  <c r="E1838" i="1"/>
  <c r="F1838" i="1" s="1"/>
  <c r="Q1837" i="1"/>
  <c r="N1837" i="1"/>
  <c r="E1837" i="1"/>
  <c r="F1837" i="1" s="1"/>
  <c r="Q1836" i="1"/>
  <c r="N1836" i="1"/>
  <c r="E1836" i="1"/>
  <c r="F1836" i="1" s="1"/>
  <c r="Q1835" i="1"/>
  <c r="N1835" i="1"/>
  <c r="E1835" i="1"/>
  <c r="F1835" i="1" s="1"/>
  <c r="Q1834" i="1"/>
  <c r="N1834" i="1"/>
  <c r="E1834" i="1"/>
  <c r="F1834" i="1" s="1"/>
  <c r="C1834" i="1"/>
  <c r="Q1833" i="1"/>
  <c r="N1833" i="1"/>
  <c r="E1833" i="1"/>
  <c r="F1833" i="1" s="1"/>
  <c r="Q1832" i="1"/>
  <c r="N1832" i="1"/>
  <c r="E1832" i="1"/>
  <c r="F1832" i="1" s="1"/>
  <c r="Q1831" i="1"/>
  <c r="N1831" i="1"/>
  <c r="E1831" i="1"/>
  <c r="F1831" i="1" s="1"/>
  <c r="Q1830" i="1"/>
  <c r="N1830" i="1"/>
  <c r="E1830" i="1"/>
  <c r="F1830" i="1" s="1"/>
  <c r="Q1829" i="1"/>
  <c r="N1829" i="1"/>
  <c r="E1829" i="1"/>
  <c r="F1829" i="1" s="1"/>
  <c r="Q1828" i="1"/>
  <c r="N1828" i="1"/>
  <c r="E1828" i="1"/>
  <c r="F1828" i="1" s="1"/>
  <c r="Q1827" i="1"/>
  <c r="N1827" i="1"/>
  <c r="E1827" i="1"/>
  <c r="F1827" i="1" s="1"/>
  <c r="Q1826" i="1"/>
  <c r="N1826" i="1"/>
  <c r="E1826" i="1"/>
  <c r="F1826" i="1" s="1"/>
  <c r="Q1825" i="1"/>
  <c r="N1825" i="1"/>
  <c r="E1825" i="1"/>
  <c r="F1825" i="1" s="1"/>
  <c r="Q1824" i="1"/>
  <c r="N1824" i="1"/>
  <c r="E1824" i="1"/>
  <c r="F1824" i="1" s="1"/>
  <c r="Q1823" i="1"/>
  <c r="N1823" i="1"/>
  <c r="E1823" i="1"/>
  <c r="F1823" i="1" s="1"/>
  <c r="Q1822" i="1"/>
  <c r="N1822" i="1"/>
  <c r="E1822" i="1"/>
  <c r="F1822" i="1" s="1"/>
  <c r="Q1821" i="1"/>
  <c r="N1821" i="1"/>
  <c r="E1821" i="1"/>
  <c r="F1821" i="1" s="1"/>
  <c r="Q1820" i="1"/>
  <c r="N1820" i="1"/>
  <c r="E1820" i="1"/>
  <c r="F1820" i="1" s="1"/>
  <c r="Q1819" i="1"/>
  <c r="N1819" i="1"/>
  <c r="E1819" i="1"/>
  <c r="F1819" i="1" s="1"/>
  <c r="Q1818" i="1"/>
  <c r="N1818" i="1"/>
  <c r="E1818" i="1"/>
  <c r="F1818" i="1" s="1"/>
  <c r="Q1817" i="1"/>
  <c r="N1817" i="1"/>
  <c r="E1817" i="1"/>
  <c r="F1817" i="1" s="1"/>
  <c r="Q1816" i="1"/>
  <c r="N1816" i="1"/>
  <c r="E1816" i="1"/>
  <c r="F1816" i="1" s="1"/>
  <c r="Q1815" i="1"/>
  <c r="N1815" i="1"/>
  <c r="E1815" i="1"/>
  <c r="F1815" i="1" s="1"/>
  <c r="Q1814" i="1"/>
  <c r="N1814" i="1"/>
  <c r="E1814" i="1"/>
  <c r="F1814" i="1" s="1"/>
  <c r="Q1813" i="1"/>
  <c r="N1813" i="1"/>
  <c r="E1813" i="1"/>
  <c r="F1813" i="1" s="1"/>
  <c r="Q1812" i="1"/>
  <c r="N1812" i="1"/>
  <c r="E1812" i="1"/>
  <c r="F1812" i="1" s="1"/>
  <c r="Q1811" i="1"/>
  <c r="N1811" i="1"/>
  <c r="E1811" i="1"/>
  <c r="F1811" i="1" s="1"/>
  <c r="Q1810" i="1"/>
  <c r="N1810" i="1"/>
  <c r="E1810" i="1"/>
  <c r="F1810" i="1" s="1"/>
  <c r="Q1809" i="1"/>
  <c r="N1809" i="1"/>
  <c r="E1809" i="1"/>
  <c r="F1809" i="1" s="1"/>
  <c r="Q1808" i="1"/>
  <c r="N1808" i="1"/>
  <c r="E1808" i="1"/>
  <c r="F1808" i="1" s="1"/>
  <c r="Q1807" i="1"/>
  <c r="N1807" i="1"/>
  <c r="E1807" i="1"/>
  <c r="F1807" i="1" s="1"/>
  <c r="Q1806" i="1"/>
  <c r="N1806" i="1"/>
  <c r="E1806" i="1"/>
  <c r="F1806" i="1" s="1"/>
  <c r="Q1805" i="1"/>
  <c r="N1805" i="1"/>
  <c r="E1805" i="1"/>
  <c r="F1805" i="1" s="1"/>
  <c r="Q1804" i="1"/>
  <c r="N1804" i="1"/>
  <c r="E1804" i="1"/>
  <c r="F1804" i="1" s="1"/>
  <c r="C1804" i="1"/>
  <c r="C1805" i="1" s="1"/>
  <c r="C1806" i="1" s="1"/>
  <c r="C1807" i="1" s="1"/>
  <c r="Q1803" i="1"/>
  <c r="N1803" i="1"/>
  <c r="E1803" i="1"/>
  <c r="F1803" i="1" s="1"/>
  <c r="Q1802" i="1"/>
  <c r="R1802" i="1" s="1"/>
  <c r="N1802" i="1"/>
  <c r="O1802" i="1" s="1"/>
  <c r="F1802" i="1"/>
  <c r="E1802" i="1"/>
  <c r="C1802" i="1"/>
  <c r="Q1801" i="1"/>
  <c r="N1801" i="1"/>
  <c r="E1801" i="1"/>
  <c r="F1801" i="1" s="1"/>
  <c r="Q1800" i="1"/>
  <c r="N1800" i="1"/>
  <c r="E1800" i="1"/>
  <c r="F1800" i="1" s="1"/>
  <c r="Q1799" i="1"/>
  <c r="N1799" i="1"/>
  <c r="E1799" i="1"/>
  <c r="F1799" i="1" s="1"/>
  <c r="Q1798" i="1"/>
  <c r="N1798" i="1"/>
  <c r="E1798" i="1"/>
  <c r="F1798" i="1" s="1"/>
  <c r="Q1797" i="1"/>
  <c r="N1797" i="1"/>
  <c r="E1797" i="1"/>
  <c r="F1797" i="1" s="1"/>
  <c r="Q1796" i="1"/>
  <c r="N1796" i="1"/>
  <c r="E1796" i="1"/>
  <c r="F1796" i="1" s="1"/>
  <c r="Q1795" i="1"/>
  <c r="N1795" i="1"/>
  <c r="E1795" i="1"/>
  <c r="F1795" i="1" s="1"/>
  <c r="Q1794" i="1"/>
  <c r="N1794" i="1"/>
  <c r="D1794" i="1"/>
  <c r="E1794" i="1" s="1"/>
  <c r="F1794" i="1" s="1"/>
  <c r="Q1793" i="1"/>
  <c r="N1793" i="1"/>
  <c r="E1793" i="1"/>
  <c r="F1793" i="1" s="1"/>
  <c r="Q1792" i="1"/>
  <c r="N1792" i="1"/>
  <c r="E1792" i="1"/>
  <c r="F1792" i="1" s="1"/>
  <c r="Q1791" i="1"/>
  <c r="N1791" i="1"/>
  <c r="E1791" i="1"/>
  <c r="F1791" i="1" s="1"/>
  <c r="Q1790" i="1"/>
  <c r="N1790" i="1"/>
  <c r="E1790" i="1"/>
  <c r="F1790" i="1" s="1"/>
  <c r="Q1789" i="1"/>
  <c r="N1789" i="1"/>
  <c r="E1789" i="1"/>
  <c r="F1789" i="1" s="1"/>
  <c r="Q1788" i="1"/>
  <c r="N1788" i="1"/>
  <c r="E1788" i="1"/>
  <c r="F1788" i="1" s="1"/>
  <c r="Q1787" i="1"/>
  <c r="N1787" i="1"/>
  <c r="E1787" i="1"/>
  <c r="F1787" i="1" s="1"/>
  <c r="Q1786" i="1"/>
  <c r="N1786" i="1"/>
  <c r="E1786" i="1"/>
  <c r="F1786" i="1" s="1"/>
  <c r="Q1785" i="1"/>
  <c r="N1785" i="1"/>
  <c r="O1785" i="1" s="1"/>
  <c r="E1785" i="1"/>
  <c r="F1785" i="1" s="1"/>
  <c r="Q1784" i="1"/>
  <c r="N1784" i="1"/>
  <c r="E1784" i="1"/>
  <c r="F1784" i="1" s="1"/>
  <c r="Q1783" i="1"/>
  <c r="N1783" i="1"/>
  <c r="E1783" i="1"/>
  <c r="F1783" i="1" s="1"/>
  <c r="Q1782" i="1"/>
  <c r="N1782" i="1"/>
  <c r="E1782" i="1"/>
  <c r="F1782" i="1" s="1"/>
  <c r="Q1781" i="1"/>
  <c r="N1781" i="1"/>
  <c r="E1781" i="1"/>
  <c r="F1781" i="1" s="1"/>
  <c r="Q1780" i="1"/>
  <c r="N1780" i="1"/>
  <c r="E1780" i="1"/>
  <c r="F1780" i="1" s="1"/>
  <c r="Q1779" i="1"/>
  <c r="N1779" i="1"/>
  <c r="E1779" i="1"/>
  <c r="F1779" i="1" s="1"/>
  <c r="Q1778" i="1"/>
  <c r="N1778" i="1"/>
  <c r="E1778" i="1"/>
  <c r="F1778" i="1" s="1"/>
  <c r="Q1777" i="1"/>
  <c r="N1777" i="1"/>
  <c r="E1777" i="1"/>
  <c r="F1777" i="1" s="1"/>
  <c r="Q1776" i="1"/>
  <c r="N1776" i="1"/>
  <c r="E1776" i="1"/>
  <c r="F1776" i="1" s="1"/>
  <c r="Q1775" i="1"/>
  <c r="N1775" i="1"/>
  <c r="E1775" i="1"/>
  <c r="F1775" i="1" s="1"/>
  <c r="Q1774" i="1"/>
  <c r="N1774" i="1"/>
  <c r="E1774" i="1"/>
  <c r="F1774" i="1" s="1"/>
  <c r="Q1773" i="1"/>
  <c r="N1773" i="1"/>
  <c r="E1773" i="1"/>
  <c r="F1773" i="1" s="1"/>
  <c r="Q1772" i="1"/>
  <c r="N1772" i="1"/>
  <c r="E1772" i="1"/>
  <c r="F1772" i="1" s="1"/>
  <c r="Q1771" i="1"/>
  <c r="N1771" i="1"/>
  <c r="E1771" i="1"/>
  <c r="F1771" i="1" s="1"/>
  <c r="Q1770" i="1"/>
  <c r="N1770" i="1"/>
  <c r="E1770" i="1"/>
  <c r="F1770" i="1" s="1"/>
  <c r="Q1769" i="1"/>
  <c r="N1769" i="1"/>
  <c r="E1769" i="1"/>
  <c r="F1769" i="1" s="1"/>
  <c r="Q1768" i="1"/>
  <c r="N1768" i="1"/>
  <c r="E1768" i="1"/>
  <c r="F1768" i="1" s="1"/>
  <c r="Q1767" i="1"/>
  <c r="N1767" i="1"/>
  <c r="E1767" i="1"/>
  <c r="F1767" i="1" s="1"/>
  <c r="P1766" i="1"/>
  <c r="Q1766" i="1" s="1"/>
  <c r="R1766" i="1" s="1"/>
  <c r="M1766" i="1"/>
  <c r="N1766" i="1" s="1"/>
  <c r="O1766" i="1" s="1"/>
  <c r="E1766" i="1"/>
  <c r="F1766" i="1" s="1"/>
  <c r="Q1765" i="1"/>
  <c r="N1765" i="1"/>
  <c r="E1765" i="1"/>
  <c r="F1765" i="1" s="1"/>
  <c r="Q1764" i="1"/>
  <c r="N1764" i="1"/>
  <c r="E1764" i="1"/>
  <c r="F1764" i="1" s="1"/>
  <c r="Q1763" i="1"/>
  <c r="N1763" i="1"/>
  <c r="E1763" i="1"/>
  <c r="F1763" i="1" s="1"/>
  <c r="Q1762" i="1"/>
  <c r="N1762" i="1"/>
  <c r="E1762" i="1"/>
  <c r="F1762" i="1" s="1"/>
  <c r="Q1761" i="1"/>
  <c r="N1761" i="1"/>
  <c r="E1761" i="1"/>
  <c r="F1761" i="1" s="1"/>
  <c r="Q1760" i="1"/>
  <c r="N1760" i="1"/>
  <c r="E1760" i="1"/>
  <c r="F1760" i="1" s="1"/>
  <c r="Q1759" i="1"/>
  <c r="N1759" i="1"/>
  <c r="E1759" i="1"/>
  <c r="F1759" i="1" s="1"/>
  <c r="Q1758" i="1"/>
  <c r="N1758" i="1"/>
  <c r="E1758" i="1"/>
  <c r="F1758" i="1" s="1"/>
  <c r="Q1757" i="1"/>
  <c r="N1757" i="1"/>
  <c r="E1757" i="1"/>
  <c r="F1757" i="1" s="1"/>
  <c r="C1757" i="1"/>
  <c r="Q1756" i="1"/>
  <c r="N1756" i="1"/>
  <c r="E1756" i="1"/>
  <c r="F1756" i="1" s="1"/>
  <c r="Q1755" i="1"/>
  <c r="N1755" i="1"/>
  <c r="E1755" i="1"/>
  <c r="F1755" i="1" s="1"/>
  <c r="Q1754" i="1"/>
  <c r="N1754" i="1"/>
  <c r="E1754" i="1"/>
  <c r="F1754" i="1" s="1"/>
  <c r="Q1753" i="1"/>
  <c r="N1753" i="1"/>
  <c r="D1753" i="1"/>
  <c r="E1753" i="1" s="1"/>
  <c r="F1753" i="1" s="1"/>
  <c r="Q1752" i="1"/>
  <c r="N1752" i="1"/>
  <c r="E1752" i="1"/>
  <c r="F1752" i="1" s="1"/>
  <c r="Q1751" i="1"/>
  <c r="N1751" i="1"/>
  <c r="E1751" i="1"/>
  <c r="F1751" i="1" s="1"/>
  <c r="Q1750" i="1"/>
  <c r="N1750" i="1"/>
  <c r="E1750" i="1"/>
  <c r="F1750" i="1" s="1"/>
  <c r="Q1749" i="1"/>
  <c r="N1749" i="1"/>
  <c r="E1749" i="1"/>
  <c r="F1749" i="1" s="1"/>
  <c r="Q1748" i="1"/>
  <c r="N1748" i="1"/>
  <c r="E1748" i="1"/>
  <c r="F1748" i="1" s="1"/>
  <c r="Q1747" i="1"/>
  <c r="N1747" i="1"/>
  <c r="E1747" i="1"/>
  <c r="F1747" i="1" s="1"/>
  <c r="Q1746" i="1"/>
  <c r="N1746" i="1"/>
  <c r="E1746" i="1"/>
  <c r="F1746" i="1" s="1"/>
  <c r="Q1745" i="1"/>
  <c r="N1745" i="1"/>
  <c r="E1745" i="1"/>
  <c r="F1745" i="1" s="1"/>
  <c r="Q1744" i="1"/>
  <c r="N1744" i="1"/>
  <c r="E1744" i="1"/>
  <c r="F1744" i="1" s="1"/>
  <c r="Q1743" i="1"/>
  <c r="N1743" i="1"/>
  <c r="D1743" i="1"/>
  <c r="E1743" i="1" s="1"/>
  <c r="F1743" i="1" s="1"/>
  <c r="Q1742" i="1"/>
  <c r="N1742" i="1"/>
  <c r="E1742" i="1"/>
  <c r="F1742" i="1" s="1"/>
  <c r="Q1741" i="1"/>
  <c r="N1741" i="1"/>
  <c r="E1741" i="1"/>
  <c r="F1741" i="1" s="1"/>
  <c r="Q1740" i="1"/>
  <c r="N1740" i="1"/>
  <c r="E1740" i="1"/>
  <c r="F1740" i="1" s="1"/>
  <c r="Q1739" i="1"/>
  <c r="N1739" i="1"/>
  <c r="E1739" i="1"/>
  <c r="F1739" i="1" s="1"/>
  <c r="Q1738" i="1"/>
  <c r="N1738" i="1"/>
  <c r="E1738" i="1"/>
  <c r="F1738" i="1" s="1"/>
  <c r="Q1737" i="1"/>
  <c r="N1737" i="1"/>
  <c r="D1737" i="1"/>
  <c r="E1737" i="1" s="1"/>
  <c r="F1737" i="1" s="1"/>
  <c r="Q1736" i="1"/>
  <c r="N1736" i="1"/>
  <c r="E1736" i="1"/>
  <c r="F1736" i="1" s="1"/>
  <c r="Q1735" i="1"/>
  <c r="N1735" i="1"/>
  <c r="E1735" i="1"/>
  <c r="F1735" i="1" s="1"/>
  <c r="Q1734" i="1"/>
  <c r="N1734" i="1"/>
  <c r="E1734" i="1"/>
  <c r="F1734" i="1" s="1"/>
  <c r="Q1733" i="1"/>
  <c r="N1733" i="1"/>
  <c r="E1733" i="1"/>
  <c r="F1733" i="1" s="1"/>
  <c r="Q1732" i="1"/>
  <c r="N1732" i="1"/>
  <c r="E1732" i="1"/>
  <c r="F1732" i="1" s="1"/>
  <c r="Q1731" i="1"/>
  <c r="N1731" i="1"/>
  <c r="E1731" i="1"/>
  <c r="F1731" i="1" s="1"/>
  <c r="Q1730" i="1"/>
  <c r="N1730" i="1"/>
  <c r="E1730" i="1"/>
  <c r="F1730" i="1" s="1"/>
  <c r="Q1729" i="1"/>
  <c r="N1729" i="1"/>
  <c r="E1729" i="1"/>
  <c r="F1729" i="1" s="1"/>
  <c r="Q1727" i="1"/>
  <c r="N1727" i="1"/>
  <c r="E1727" i="1"/>
  <c r="F1727" i="1" s="1"/>
  <c r="Q1726" i="1"/>
  <c r="N1726" i="1"/>
  <c r="E1726" i="1"/>
  <c r="F1726" i="1" s="1"/>
  <c r="Q1725" i="1"/>
  <c r="N1725" i="1"/>
  <c r="E1725" i="1"/>
  <c r="F1725" i="1" s="1"/>
  <c r="C1725" i="1"/>
  <c r="Q1724" i="1"/>
  <c r="N1724" i="1"/>
  <c r="E1724" i="1"/>
  <c r="F1724" i="1" s="1"/>
  <c r="Q1723" i="1"/>
  <c r="N1723" i="1"/>
  <c r="E1723" i="1"/>
  <c r="F1723" i="1" s="1"/>
  <c r="C1723" i="1"/>
  <c r="Q1722" i="1"/>
  <c r="N1722" i="1"/>
  <c r="E1722" i="1"/>
  <c r="F1722" i="1" s="1"/>
  <c r="Q1721" i="1"/>
  <c r="N1721" i="1"/>
  <c r="E1721" i="1"/>
  <c r="F1721" i="1" s="1"/>
  <c r="Q1720" i="1"/>
  <c r="N1720" i="1"/>
  <c r="E1720" i="1"/>
  <c r="F1720" i="1" s="1"/>
  <c r="Q1719" i="1"/>
  <c r="N1719" i="1"/>
  <c r="E1719" i="1"/>
  <c r="F1719" i="1" s="1"/>
  <c r="Q1718" i="1"/>
  <c r="N1718" i="1"/>
  <c r="E1718" i="1"/>
  <c r="F1718" i="1" s="1"/>
  <c r="Q1717" i="1"/>
  <c r="N1717" i="1"/>
  <c r="E1717" i="1"/>
  <c r="F1717" i="1" s="1"/>
  <c r="Q1716" i="1"/>
  <c r="N1716" i="1"/>
  <c r="E1716" i="1"/>
  <c r="F1716" i="1" s="1"/>
  <c r="C1716" i="1"/>
  <c r="Q1715" i="1"/>
  <c r="N1715" i="1"/>
  <c r="E1715" i="1"/>
  <c r="F1715" i="1" s="1"/>
  <c r="Q1714" i="1"/>
  <c r="N1714" i="1"/>
  <c r="E1714" i="1"/>
  <c r="F1714" i="1" s="1"/>
  <c r="Q1713" i="1"/>
  <c r="N1713" i="1"/>
  <c r="E1713" i="1"/>
  <c r="F1713" i="1" s="1"/>
  <c r="Q1712" i="1"/>
  <c r="N1712" i="1"/>
  <c r="E1712" i="1"/>
  <c r="F1712" i="1" s="1"/>
  <c r="Q1711" i="1"/>
  <c r="N1711" i="1"/>
  <c r="E1711" i="1"/>
  <c r="F1711" i="1" s="1"/>
  <c r="Q1710" i="1"/>
  <c r="N1710" i="1"/>
  <c r="E1710" i="1"/>
  <c r="F1710" i="1" s="1"/>
  <c r="Q1709" i="1"/>
  <c r="N1709" i="1"/>
  <c r="E1709" i="1"/>
  <c r="F1709" i="1" s="1"/>
  <c r="Q1708" i="1"/>
  <c r="N1708" i="1"/>
  <c r="D1708" i="1"/>
  <c r="E1708" i="1" s="1"/>
  <c r="F1708" i="1" s="1"/>
  <c r="Q1707" i="1"/>
  <c r="N1707" i="1"/>
  <c r="E1707" i="1"/>
  <c r="F1707" i="1" s="1"/>
  <c r="Q1706" i="1"/>
  <c r="N1706" i="1"/>
  <c r="E1706" i="1"/>
  <c r="F1706" i="1" s="1"/>
  <c r="Q1705" i="1"/>
  <c r="N1705" i="1"/>
  <c r="E1705" i="1"/>
  <c r="F1705" i="1" s="1"/>
  <c r="Q1704" i="1"/>
  <c r="N1704" i="1"/>
  <c r="E1704" i="1"/>
  <c r="F1704" i="1" s="1"/>
  <c r="Q1703" i="1"/>
  <c r="N1703" i="1"/>
  <c r="E1703" i="1"/>
  <c r="F1703" i="1" s="1"/>
  <c r="Q1702" i="1"/>
  <c r="N1702" i="1"/>
  <c r="E1702" i="1"/>
  <c r="F1702" i="1" s="1"/>
  <c r="Q1701" i="1"/>
  <c r="N1701" i="1"/>
  <c r="E1701" i="1"/>
  <c r="F1701" i="1" s="1"/>
  <c r="Q1700" i="1"/>
  <c r="N1700" i="1"/>
  <c r="E1700" i="1"/>
  <c r="F1700" i="1" s="1"/>
  <c r="Q1699" i="1"/>
  <c r="N1699" i="1"/>
  <c r="E1699" i="1"/>
  <c r="F1699" i="1" s="1"/>
  <c r="Q1698" i="1"/>
  <c r="N1698" i="1"/>
  <c r="E1698" i="1"/>
  <c r="F1698" i="1" s="1"/>
  <c r="Q1697" i="1"/>
  <c r="N1697" i="1"/>
  <c r="E1697" i="1"/>
  <c r="F1697" i="1" s="1"/>
  <c r="Q1696" i="1"/>
  <c r="N1696" i="1"/>
  <c r="E1696" i="1"/>
  <c r="F1696" i="1" s="1"/>
  <c r="Q1695" i="1"/>
  <c r="N1695" i="1"/>
  <c r="E1695" i="1"/>
  <c r="F1695" i="1" s="1"/>
  <c r="Q1694" i="1"/>
  <c r="N1694" i="1"/>
  <c r="E1694" i="1"/>
  <c r="F1694" i="1" s="1"/>
  <c r="Q1693" i="1"/>
  <c r="N1693" i="1"/>
  <c r="E1693" i="1"/>
  <c r="F1693" i="1" s="1"/>
  <c r="Q1692" i="1"/>
  <c r="N1692" i="1"/>
  <c r="E1692" i="1"/>
  <c r="F1692" i="1" s="1"/>
  <c r="Q1691" i="1"/>
  <c r="N1691" i="1"/>
  <c r="E1691" i="1"/>
  <c r="F1691" i="1" s="1"/>
  <c r="Q1690" i="1"/>
  <c r="N1690" i="1"/>
  <c r="E1690" i="1"/>
  <c r="F1690" i="1" s="1"/>
  <c r="Q1689" i="1"/>
  <c r="N1689" i="1"/>
  <c r="E1689" i="1"/>
  <c r="F1689" i="1" s="1"/>
  <c r="Q1688" i="1"/>
  <c r="N1688" i="1"/>
  <c r="E1688" i="1"/>
  <c r="F1688" i="1" s="1"/>
  <c r="Q1687" i="1"/>
  <c r="N1687" i="1"/>
  <c r="E1687" i="1"/>
  <c r="F1687" i="1" s="1"/>
  <c r="Q1686" i="1"/>
  <c r="N1686" i="1"/>
  <c r="E1686" i="1"/>
  <c r="F1686" i="1" s="1"/>
  <c r="Q1685" i="1"/>
  <c r="N1685" i="1"/>
  <c r="E1685" i="1"/>
  <c r="F1685" i="1" s="1"/>
  <c r="Q1684" i="1"/>
  <c r="N1684" i="1"/>
  <c r="E1684" i="1"/>
  <c r="F1684" i="1" s="1"/>
  <c r="Q1683" i="1"/>
  <c r="N1683" i="1"/>
  <c r="E1683" i="1"/>
  <c r="F1683" i="1" s="1"/>
  <c r="Q1682" i="1"/>
  <c r="N1682" i="1"/>
  <c r="E1682" i="1"/>
  <c r="F1682" i="1" s="1"/>
  <c r="Q1681" i="1"/>
  <c r="N1681" i="1"/>
  <c r="E1681" i="1"/>
  <c r="F1681" i="1" s="1"/>
  <c r="Q1680" i="1"/>
  <c r="N1680" i="1"/>
  <c r="E1680" i="1"/>
  <c r="F1680" i="1" s="1"/>
  <c r="C1680" i="1"/>
  <c r="Q1679" i="1"/>
  <c r="N1679" i="1"/>
  <c r="E1679" i="1"/>
  <c r="F1679" i="1" s="1"/>
  <c r="Q1678" i="1"/>
  <c r="N1678" i="1"/>
  <c r="E1678" i="1"/>
  <c r="F1678" i="1" s="1"/>
  <c r="C1678" i="1"/>
  <c r="Q1677" i="1"/>
  <c r="N1677" i="1"/>
  <c r="E1677" i="1"/>
  <c r="F1677" i="1" s="1"/>
  <c r="Q1676" i="1"/>
  <c r="N1676" i="1"/>
  <c r="E1676" i="1"/>
  <c r="F1676" i="1" s="1"/>
  <c r="Q1675" i="1"/>
  <c r="N1675" i="1"/>
  <c r="E1675" i="1"/>
  <c r="F1675" i="1" s="1"/>
  <c r="Q1674" i="1"/>
  <c r="N1674" i="1"/>
  <c r="E1674" i="1"/>
  <c r="F1674" i="1" s="1"/>
  <c r="Q1673" i="1"/>
  <c r="N1673" i="1"/>
  <c r="E1673" i="1"/>
  <c r="F1673" i="1" s="1"/>
  <c r="Q1672" i="1"/>
  <c r="N1672" i="1"/>
  <c r="E1672" i="1"/>
  <c r="F1672" i="1" s="1"/>
  <c r="Q1671" i="1"/>
  <c r="N1671" i="1"/>
  <c r="E1671" i="1"/>
  <c r="F1671" i="1" s="1"/>
  <c r="Q1670" i="1"/>
  <c r="N1670" i="1"/>
  <c r="E1670" i="1"/>
  <c r="F1670" i="1" s="1"/>
  <c r="Q1669" i="1"/>
  <c r="N1669" i="1"/>
  <c r="E1669" i="1"/>
  <c r="F1669" i="1" s="1"/>
  <c r="Q1668" i="1"/>
  <c r="N1668" i="1"/>
  <c r="E1668" i="1"/>
  <c r="F1668" i="1" s="1"/>
  <c r="Q1667" i="1"/>
  <c r="N1667" i="1"/>
  <c r="D1667" i="1"/>
  <c r="E1667" i="1" s="1"/>
  <c r="F1667" i="1" s="1"/>
  <c r="Q1666" i="1"/>
  <c r="N1666" i="1"/>
  <c r="D1666" i="1"/>
  <c r="E1666" i="1" s="1"/>
  <c r="F1666" i="1" s="1"/>
  <c r="Q1665" i="1"/>
  <c r="N1665" i="1"/>
  <c r="E1665" i="1"/>
  <c r="F1665" i="1" s="1"/>
  <c r="Q1664" i="1"/>
  <c r="N1664" i="1"/>
  <c r="E1664" i="1"/>
  <c r="F1664" i="1" s="1"/>
  <c r="Q1663" i="1"/>
  <c r="N1663" i="1"/>
  <c r="E1663" i="1"/>
  <c r="F1663" i="1" s="1"/>
  <c r="Q1662" i="1"/>
  <c r="N1662" i="1"/>
  <c r="E1662" i="1"/>
  <c r="F1662" i="1" s="1"/>
  <c r="Q1661" i="1"/>
  <c r="N1661" i="1"/>
  <c r="E1661" i="1"/>
  <c r="F1661" i="1" s="1"/>
  <c r="Q1660" i="1"/>
  <c r="N1660" i="1"/>
  <c r="E1660" i="1"/>
  <c r="F1660" i="1" s="1"/>
  <c r="Q1659" i="1"/>
  <c r="N1659" i="1"/>
  <c r="E1659" i="1"/>
  <c r="F1659" i="1" s="1"/>
  <c r="Q1658" i="1"/>
  <c r="N1658" i="1"/>
  <c r="E1658" i="1"/>
  <c r="F1658" i="1" s="1"/>
  <c r="Q1657" i="1"/>
  <c r="N1657" i="1"/>
  <c r="E1657" i="1"/>
  <c r="F1657" i="1" s="1"/>
  <c r="Q1656" i="1"/>
  <c r="N1656" i="1"/>
  <c r="E1656" i="1"/>
  <c r="F1656" i="1" s="1"/>
  <c r="Q1655" i="1"/>
  <c r="N1655" i="1"/>
  <c r="E1655" i="1"/>
  <c r="F1655" i="1" s="1"/>
  <c r="Q1654" i="1"/>
  <c r="N1654" i="1"/>
  <c r="E1654" i="1"/>
  <c r="F1654" i="1" s="1"/>
  <c r="Q1653" i="1"/>
  <c r="N1653" i="1"/>
  <c r="E1653" i="1"/>
  <c r="F1653" i="1" s="1"/>
  <c r="C1653" i="1"/>
  <c r="C1654" i="1" s="1"/>
  <c r="C1655" i="1" s="1"/>
  <c r="Q1652" i="1"/>
  <c r="N1652" i="1"/>
  <c r="E1652" i="1"/>
  <c r="F1652" i="1" s="1"/>
  <c r="Q1651" i="1"/>
  <c r="N1651" i="1"/>
  <c r="E1651" i="1"/>
  <c r="F1651" i="1" s="1"/>
  <c r="Q1650" i="1"/>
  <c r="N1650" i="1"/>
  <c r="E1650" i="1"/>
  <c r="F1650" i="1" s="1"/>
  <c r="Q1649" i="1"/>
  <c r="N1649" i="1"/>
  <c r="E1649" i="1"/>
  <c r="F1649" i="1" s="1"/>
  <c r="Q1648" i="1"/>
  <c r="N1648" i="1"/>
  <c r="E1648" i="1"/>
  <c r="F1648" i="1" s="1"/>
  <c r="Q1647" i="1"/>
  <c r="N1647" i="1"/>
  <c r="E1647" i="1"/>
  <c r="F1647" i="1" s="1"/>
  <c r="Q1646" i="1"/>
  <c r="N1646" i="1"/>
  <c r="E1646" i="1"/>
  <c r="F1646" i="1" s="1"/>
  <c r="Q1645" i="1"/>
  <c r="N1645" i="1"/>
  <c r="E1645" i="1"/>
  <c r="F1645" i="1" s="1"/>
  <c r="Q1644" i="1"/>
  <c r="N1644" i="1"/>
  <c r="E1644" i="1"/>
  <c r="F1644" i="1" s="1"/>
  <c r="Q1643" i="1"/>
  <c r="N1643" i="1"/>
  <c r="D1643" i="1"/>
  <c r="E1643" i="1" s="1"/>
  <c r="F1643" i="1" s="1"/>
  <c r="Q1642" i="1"/>
  <c r="N1642" i="1"/>
  <c r="E1642" i="1"/>
  <c r="F1642" i="1" s="1"/>
  <c r="Q1641" i="1"/>
  <c r="N1641" i="1"/>
  <c r="E1641" i="1"/>
  <c r="F1641" i="1" s="1"/>
  <c r="Q1640" i="1"/>
  <c r="N1640" i="1"/>
  <c r="E1640" i="1"/>
  <c r="F1640" i="1" s="1"/>
  <c r="Q1639" i="1"/>
  <c r="N1639" i="1"/>
  <c r="E1639" i="1"/>
  <c r="F1639" i="1" s="1"/>
  <c r="Q1638" i="1"/>
  <c r="N1638" i="1"/>
  <c r="E1638" i="1"/>
  <c r="F1638" i="1" s="1"/>
  <c r="Q1637" i="1"/>
  <c r="N1637" i="1"/>
  <c r="E1637" i="1"/>
  <c r="F1637" i="1" s="1"/>
  <c r="Q1636" i="1"/>
  <c r="N1636" i="1"/>
  <c r="E1636" i="1"/>
  <c r="F1636" i="1" s="1"/>
  <c r="Q1635" i="1"/>
  <c r="N1635" i="1"/>
  <c r="E1635" i="1"/>
  <c r="F1635" i="1" s="1"/>
  <c r="Q1634" i="1"/>
  <c r="N1634" i="1"/>
  <c r="E1634" i="1"/>
  <c r="F1634" i="1" s="1"/>
  <c r="Q1633" i="1"/>
  <c r="N1633" i="1"/>
  <c r="E1633" i="1"/>
  <c r="F1633" i="1" s="1"/>
  <c r="Q1632" i="1"/>
  <c r="N1632" i="1"/>
  <c r="E1632" i="1"/>
  <c r="F1632" i="1" s="1"/>
  <c r="Q1631" i="1"/>
  <c r="N1631" i="1"/>
  <c r="E1631" i="1"/>
  <c r="F1631" i="1" s="1"/>
  <c r="Q1630" i="1"/>
  <c r="N1630" i="1"/>
  <c r="E1630" i="1"/>
  <c r="F1630" i="1" s="1"/>
  <c r="Q1629" i="1"/>
  <c r="N1629" i="1"/>
  <c r="E1629" i="1"/>
  <c r="F1629" i="1" s="1"/>
  <c r="Q1628" i="1"/>
  <c r="N1628" i="1"/>
  <c r="E1628" i="1"/>
  <c r="F1628" i="1" s="1"/>
  <c r="Q1627" i="1"/>
  <c r="N1627" i="1"/>
  <c r="E1627" i="1"/>
  <c r="F1627" i="1" s="1"/>
  <c r="Q1626" i="1"/>
  <c r="N1626" i="1"/>
  <c r="E1626" i="1"/>
  <c r="F1626" i="1" s="1"/>
  <c r="Q1625" i="1"/>
  <c r="N1625" i="1"/>
  <c r="E1625" i="1"/>
  <c r="F1625" i="1" s="1"/>
  <c r="Q1624" i="1"/>
  <c r="N1624" i="1"/>
  <c r="E1624" i="1"/>
  <c r="F1624" i="1" s="1"/>
  <c r="Q1623" i="1"/>
  <c r="N1623" i="1"/>
  <c r="E1623" i="1"/>
  <c r="F1623" i="1" s="1"/>
  <c r="Q1622" i="1"/>
  <c r="N1622" i="1"/>
  <c r="D1622" i="1"/>
  <c r="E1622" i="1" s="1"/>
  <c r="F1622" i="1" s="1"/>
  <c r="Q1621" i="1"/>
  <c r="N1621" i="1"/>
  <c r="E1621" i="1"/>
  <c r="F1621" i="1" s="1"/>
  <c r="Q1620" i="1"/>
  <c r="N1620" i="1"/>
  <c r="E1620" i="1"/>
  <c r="F1620" i="1" s="1"/>
  <c r="Q1619" i="1"/>
  <c r="N1619" i="1"/>
  <c r="E1619" i="1"/>
  <c r="F1619" i="1" s="1"/>
  <c r="C1619" i="1"/>
  <c r="Q1618" i="1"/>
  <c r="N1618" i="1"/>
  <c r="E1618" i="1"/>
  <c r="F1618" i="1" s="1"/>
  <c r="Q1617" i="1"/>
  <c r="N1617" i="1"/>
  <c r="E1617" i="1"/>
  <c r="F1617" i="1" s="1"/>
  <c r="Q1616" i="1"/>
  <c r="N1616" i="1"/>
  <c r="E1616" i="1"/>
  <c r="F1616" i="1" s="1"/>
  <c r="Q1615" i="1"/>
  <c r="N1615" i="1"/>
  <c r="E1615" i="1"/>
  <c r="F1615" i="1" s="1"/>
  <c r="Q1614" i="1"/>
  <c r="N1614" i="1"/>
  <c r="E1614" i="1"/>
  <c r="F1614" i="1" s="1"/>
  <c r="Q1613" i="1"/>
  <c r="N1613" i="1"/>
  <c r="E1613" i="1"/>
  <c r="F1613" i="1" s="1"/>
  <c r="Q1612" i="1"/>
  <c r="N1612" i="1"/>
  <c r="E1612" i="1"/>
  <c r="F1612" i="1" s="1"/>
  <c r="Q1611" i="1"/>
  <c r="N1611" i="1"/>
  <c r="E1611" i="1"/>
  <c r="F1611" i="1" s="1"/>
  <c r="Q1610" i="1"/>
  <c r="N1610" i="1"/>
  <c r="D1610" i="1"/>
  <c r="E1610" i="1" s="1"/>
  <c r="F1610" i="1" s="1"/>
  <c r="Q1609" i="1"/>
  <c r="N1609" i="1"/>
  <c r="E1609" i="1"/>
  <c r="F1609" i="1" s="1"/>
  <c r="C1609" i="1"/>
  <c r="Q1608" i="1"/>
  <c r="N1608" i="1"/>
  <c r="E1608" i="1"/>
  <c r="F1608" i="1" s="1"/>
  <c r="Q1607" i="1"/>
  <c r="N1607" i="1"/>
  <c r="E1607" i="1"/>
  <c r="F1607" i="1" s="1"/>
  <c r="Q1606" i="1"/>
  <c r="N1606" i="1"/>
  <c r="D1606" i="1"/>
  <c r="E1606" i="1" s="1"/>
  <c r="F1606" i="1" s="1"/>
  <c r="Q1605" i="1"/>
  <c r="N1605" i="1"/>
  <c r="E1605" i="1"/>
  <c r="F1605" i="1" s="1"/>
  <c r="Q1604" i="1"/>
  <c r="N1604" i="1"/>
  <c r="E1604" i="1"/>
  <c r="F1604" i="1" s="1"/>
  <c r="Q1603" i="1"/>
  <c r="N1603" i="1"/>
  <c r="E1603" i="1"/>
  <c r="F1603" i="1" s="1"/>
  <c r="Q1602" i="1"/>
  <c r="N1602" i="1"/>
  <c r="E1602" i="1"/>
  <c r="F1602" i="1" s="1"/>
  <c r="Q1601" i="1"/>
  <c r="N1601" i="1"/>
  <c r="E1601" i="1"/>
  <c r="F1601" i="1" s="1"/>
  <c r="Q1600" i="1"/>
  <c r="N1600" i="1"/>
  <c r="E1600" i="1"/>
  <c r="F1600" i="1" s="1"/>
  <c r="Q1599" i="1"/>
  <c r="N1599" i="1"/>
  <c r="E1599" i="1"/>
  <c r="F1599" i="1" s="1"/>
  <c r="Q1598" i="1"/>
  <c r="N1598" i="1"/>
  <c r="E1598" i="1"/>
  <c r="F1598" i="1" s="1"/>
  <c r="Q1597" i="1"/>
  <c r="N1597" i="1"/>
  <c r="E1597" i="1"/>
  <c r="F1597" i="1" s="1"/>
  <c r="Q1596" i="1"/>
  <c r="N1596" i="1"/>
  <c r="E1596" i="1"/>
  <c r="F1596" i="1" s="1"/>
  <c r="Q1595" i="1"/>
  <c r="N1595" i="1"/>
  <c r="E1595" i="1"/>
  <c r="F1595" i="1" s="1"/>
  <c r="Q1594" i="1"/>
  <c r="R1594" i="1" s="1"/>
  <c r="N1594" i="1"/>
  <c r="E1594" i="1"/>
  <c r="F1594" i="1" s="1"/>
  <c r="Q1593" i="1"/>
  <c r="N1593" i="1"/>
  <c r="D1593" i="1"/>
  <c r="E1593" i="1" s="1"/>
  <c r="F1593" i="1" s="1"/>
  <c r="Q1592" i="1"/>
  <c r="N1592" i="1"/>
  <c r="E1592" i="1"/>
  <c r="F1592" i="1" s="1"/>
  <c r="Q1591" i="1"/>
  <c r="N1591" i="1"/>
  <c r="E1591" i="1"/>
  <c r="F1591" i="1" s="1"/>
  <c r="Q1590" i="1"/>
  <c r="N1590" i="1"/>
  <c r="E1590" i="1"/>
  <c r="F1590" i="1" s="1"/>
  <c r="Q1589" i="1"/>
  <c r="N1589" i="1"/>
  <c r="E1589" i="1"/>
  <c r="F1589" i="1" s="1"/>
  <c r="Q1588" i="1"/>
  <c r="N1588" i="1"/>
  <c r="E1588" i="1"/>
  <c r="F1588" i="1" s="1"/>
  <c r="Q1587" i="1"/>
  <c r="N1587" i="1"/>
  <c r="E1587" i="1"/>
  <c r="F1587" i="1" s="1"/>
  <c r="Q1586" i="1"/>
  <c r="N1586" i="1"/>
  <c r="E1586" i="1"/>
  <c r="F1586" i="1" s="1"/>
  <c r="Q1585" i="1"/>
  <c r="N1585" i="1"/>
  <c r="E1585" i="1"/>
  <c r="F1585" i="1" s="1"/>
  <c r="Q1584" i="1"/>
  <c r="N1584" i="1"/>
  <c r="E1584" i="1"/>
  <c r="F1584" i="1" s="1"/>
  <c r="Q1583" i="1"/>
  <c r="N1583" i="1"/>
  <c r="E1583" i="1"/>
  <c r="F1583" i="1" s="1"/>
  <c r="Q1582" i="1"/>
  <c r="N1582" i="1"/>
  <c r="E1582" i="1"/>
  <c r="F1582" i="1" s="1"/>
  <c r="Q1581" i="1"/>
  <c r="N1581" i="1"/>
  <c r="E1581" i="1"/>
  <c r="F1581" i="1" s="1"/>
  <c r="Q1580" i="1"/>
  <c r="N1580" i="1"/>
  <c r="E1580" i="1"/>
  <c r="F1580" i="1" s="1"/>
  <c r="Q1579" i="1"/>
  <c r="N1579" i="1"/>
  <c r="E1579" i="1"/>
  <c r="F1579" i="1" s="1"/>
  <c r="Q1578" i="1"/>
  <c r="N1578" i="1"/>
  <c r="E1578" i="1"/>
  <c r="F1578" i="1" s="1"/>
  <c r="Q1577" i="1"/>
  <c r="N1577" i="1"/>
  <c r="E1577" i="1"/>
  <c r="F1577" i="1" s="1"/>
  <c r="Q1576" i="1"/>
  <c r="N1576" i="1"/>
  <c r="E1576" i="1"/>
  <c r="F1576" i="1" s="1"/>
  <c r="Q1575" i="1"/>
  <c r="N1575" i="1"/>
  <c r="E1575" i="1"/>
  <c r="F1575" i="1" s="1"/>
  <c r="Q1574" i="1"/>
  <c r="N1574" i="1"/>
  <c r="E1574" i="1"/>
  <c r="F1574" i="1" s="1"/>
  <c r="Q1573" i="1"/>
  <c r="N1573" i="1"/>
  <c r="E1573" i="1"/>
  <c r="F1573" i="1" s="1"/>
  <c r="Q1572" i="1"/>
  <c r="N1572" i="1"/>
  <c r="E1572" i="1"/>
  <c r="F1572" i="1" s="1"/>
  <c r="Q1571" i="1"/>
  <c r="N1571" i="1"/>
  <c r="E1571" i="1"/>
  <c r="F1571" i="1" s="1"/>
  <c r="Q1570" i="1"/>
  <c r="N1570" i="1"/>
  <c r="E1570" i="1"/>
  <c r="F1570" i="1" s="1"/>
  <c r="Q1569" i="1"/>
  <c r="N1569" i="1"/>
  <c r="E1569" i="1"/>
  <c r="F1569" i="1" s="1"/>
  <c r="Q1568" i="1"/>
  <c r="N1568" i="1"/>
  <c r="E1568" i="1"/>
  <c r="F1568" i="1" s="1"/>
  <c r="Q1567" i="1"/>
  <c r="N1567" i="1"/>
  <c r="E1567" i="1"/>
  <c r="F1567" i="1" s="1"/>
  <c r="Q1566" i="1"/>
  <c r="N1566" i="1"/>
  <c r="E1566" i="1"/>
  <c r="F1566" i="1" s="1"/>
  <c r="Q1565" i="1"/>
  <c r="N1565" i="1"/>
  <c r="E1565" i="1"/>
  <c r="F1565" i="1" s="1"/>
  <c r="Q1564" i="1"/>
  <c r="N1564" i="1"/>
  <c r="E1564" i="1"/>
  <c r="F1564" i="1" s="1"/>
  <c r="Q1563" i="1"/>
  <c r="N1563" i="1"/>
  <c r="E1563" i="1"/>
  <c r="F1563" i="1" s="1"/>
  <c r="Q1562" i="1"/>
  <c r="N1562" i="1"/>
  <c r="E1562" i="1"/>
  <c r="F1562" i="1" s="1"/>
  <c r="Q1561" i="1"/>
  <c r="N1561" i="1"/>
  <c r="E1561" i="1"/>
  <c r="F1561" i="1" s="1"/>
  <c r="Q1560" i="1"/>
  <c r="N1560" i="1"/>
  <c r="E1560" i="1"/>
  <c r="F1560" i="1" s="1"/>
  <c r="Q1559" i="1"/>
  <c r="N1559" i="1"/>
  <c r="E1559" i="1"/>
  <c r="F1559" i="1" s="1"/>
  <c r="Q1558" i="1"/>
  <c r="N1558" i="1"/>
  <c r="E1558" i="1"/>
  <c r="F1558" i="1" s="1"/>
  <c r="Q1557" i="1"/>
  <c r="N1557" i="1"/>
  <c r="E1557" i="1"/>
  <c r="F1557" i="1" s="1"/>
  <c r="Q1556" i="1"/>
  <c r="N1556" i="1"/>
  <c r="E1556" i="1"/>
  <c r="F1556" i="1" s="1"/>
  <c r="Q1555" i="1"/>
  <c r="N1555" i="1"/>
  <c r="E1555" i="1"/>
  <c r="F1555" i="1" s="1"/>
  <c r="Q1554" i="1"/>
  <c r="N1554" i="1"/>
  <c r="E1554" i="1"/>
  <c r="F1554" i="1" s="1"/>
  <c r="Q1553" i="1"/>
  <c r="N1553" i="1"/>
  <c r="E1553" i="1"/>
  <c r="F1553" i="1" s="1"/>
  <c r="Q1552" i="1"/>
  <c r="N1552" i="1"/>
  <c r="E1552" i="1"/>
  <c r="F1552" i="1" s="1"/>
  <c r="Q1551" i="1"/>
  <c r="N1551" i="1"/>
  <c r="E1551" i="1"/>
  <c r="F1551" i="1" s="1"/>
  <c r="Q1550" i="1"/>
  <c r="N1550" i="1"/>
  <c r="E1550" i="1"/>
  <c r="F1550" i="1" s="1"/>
  <c r="Q1549" i="1"/>
  <c r="N1549" i="1"/>
  <c r="E1549" i="1"/>
  <c r="F1549" i="1" s="1"/>
  <c r="Q1548" i="1"/>
  <c r="N1548" i="1"/>
  <c r="E1548" i="1"/>
  <c r="F1548" i="1" s="1"/>
  <c r="C1548" i="1"/>
  <c r="Q1547" i="1"/>
  <c r="N1547" i="1"/>
  <c r="E1547" i="1"/>
  <c r="F1547" i="1" s="1"/>
  <c r="Q1546" i="1"/>
  <c r="N1546" i="1"/>
  <c r="E1546" i="1"/>
  <c r="F1546" i="1" s="1"/>
  <c r="Q1545" i="1"/>
  <c r="N1545" i="1"/>
  <c r="E1545" i="1"/>
  <c r="F1545" i="1" s="1"/>
  <c r="Q1544" i="1"/>
  <c r="N1544" i="1"/>
  <c r="E1544" i="1"/>
  <c r="F1544" i="1" s="1"/>
  <c r="Q1543" i="1"/>
  <c r="N1543" i="1"/>
  <c r="E1543" i="1"/>
  <c r="F1543" i="1" s="1"/>
  <c r="Q1542" i="1"/>
  <c r="N1542" i="1"/>
  <c r="E1542" i="1"/>
  <c r="F1542" i="1" s="1"/>
  <c r="Q1541" i="1"/>
  <c r="N1541" i="1"/>
  <c r="E1541" i="1"/>
  <c r="F1541" i="1" s="1"/>
  <c r="Q1540" i="1"/>
  <c r="N1540" i="1"/>
  <c r="E1540" i="1"/>
  <c r="F1540" i="1" s="1"/>
  <c r="Q1539" i="1"/>
  <c r="N1539" i="1"/>
  <c r="E1539" i="1"/>
  <c r="F1539" i="1" s="1"/>
  <c r="Q1538" i="1"/>
  <c r="N1538" i="1"/>
  <c r="E1538" i="1"/>
  <c r="F1538" i="1" s="1"/>
  <c r="Q1537" i="1"/>
  <c r="N1537" i="1"/>
  <c r="E1537" i="1"/>
  <c r="F1537" i="1" s="1"/>
  <c r="Q1536" i="1"/>
  <c r="N1536" i="1"/>
  <c r="E1536" i="1"/>
  <c r="F1536" i="1" s="1"/>
  <c r="Q1535" i="1"/>
  <c r="M1535" i="1"/>
  <c r="N1535" i="1" s="1"/>
  <c r="O1535" i="1" s="1"/>
  <c r="E1535" i="1"/>
  <c r="F1535" i="1" s="1"/>
  <c r="C1535" i="1"/>
  <c r="Q1534" i="1"/>
  <c r="N1534" i="1"/>
  <c r="E1534" i="1"/>
  <c r="F1534" i="1" s="1"/>
  <c r="Q1533" i="1"/>
  <c r="N1533" i="1"/>
  <c r="E1533" i="1"/>
  <c r="F1533" i="1" s="1"/>
  <c r="Q1532" i="1"/>
  <c r="N1532" i="1"/>
  <c r="E1532" i="1"/>
  <c r="F1532" i="1" s="1"/>
  <c r="Q1531" i="1"/>
  <c r="N1531" i="1"/>
  <c r="E1531" i="1"/>
  <c r="F1531" i="1" s="1"/>
  <c r="Q1530" i="1"/>
  <c r="N1530" i="1"/>
  <c r="O1530" i="1" s="1"/>
  <c r="E1530" i="1"/>
  <c r="F1530" i="1" s="1"/>
  <c r="Q1529" i="1"/>
  <c r="N1529" i="1"/>
  <c r="E1529" i="1"/>
  <c r="F1529" i="1" s="1"/>
  <c r="Q1528" i="1"/>
  <c r="N1528" i="1"/>
  <c r="E1528" i="1"/>
  <c r="F1528" i="1" s="1"/>
  <c r="C1528" i="1"/>
  <c r="Q1527" i="1"/>
  <c r="N1527" i="1"/>
  <c r="E1527" i="1"/>
  <c r="F1527" i="1" s="1"/>
  <c r="Q1526" i="1"/>
  <c r="N1526" i="1"/>
  <c r="E1526" i="1"/>
  <c r="F1526" i="1" s="1"/>
  <c r="Q1525" i="1"/>
  <c r="N1525" i="1"/>
  <c r="E1525" i="1"/>
  <c r="F1525" i="1" s="1"/>
  <c r="Q1524" i="1"/>
  <c r="N1524" i="1"/>
  <c r="E1524" i="1"/>
  <c r="F1524" i="1" s="1"/>
  <c r="Q1523" i="1"/>
  <c r="N1523" i="1"/>
  <c r="E1523" i="1"/>
  <c r="F1523" i="1" s="1"/>
  <c r="Q1522" i="1"/>
  <c r="N1522" i="1"/>
  <c r="E1522" i="1"/>
  <c r="F1522" i="1" s="1"/>
  <c r="C1522" i="1"/>
  <c r="Q1521" i="1"/>
  <c r="N1521" i="1"/>
  <c r="E1521" i="1"/>
  <c r="F1521" i="1" s="1"/>
  <c r="Q1520" i="1"/>
  <c r="N1520" i="1"/>
  <c r="E1520" i="1"/>
  <c r="F1520" i="1" s="1"/>
  <c r="C1520" i="1"/>
  <c r="Q1519" i="1"/>
  <c r="N1519" i="1"/>
  <c r="E1519" i="1"/>
  <c r="F1519" i="1" s="1"/>
  <c r="Q1518" i="1"/>
  <c r="N1518" i="1"/>
  <c r="E1518" i="1"/>
  <c r="F1518" i="1" s="1"/>
  <c r="C1518" i="1"/>
  <c r="Q1517" i="1"/>
  <c r="N1517" i="1"/>
  <c r="E1517" i="1"/>
  <c r="F1517" i="1" s="1"/>
  <c r="Q1516" i="1"/>
  <c r="N1516" i="1"/>
  <c r="E1516" i="1"/>
  <c r="F1516" i="1" s="1"/>
  <c r="C1516" i="1"/>
  <c r="Q1515" i="1"/>
  <c r="N1515" i="1"/>
  <c r="E1515" i="1"/>
  <c r="F1515" i="1" s="1"/>
  <c r="Q1514" i="1"/>
  <c r="N1514" i="1"/>
  <c r="E1514" i="1"/>
  <c r="F1514" i="1" s="1"/>
  <c r="Q1513" i="1"/>
  <c r="N1513" i="1"/>
  <c r="E1513" i="1"/>
  <c r="F1513" i="1" s="1"/>
  <c r="Q1512" i="1"/>
  <c r="N1512" i="1"/>
  <c r="E1512" i="1"/>
  <c r="F1512" i="1" s="1"/>
  <c r="C1512" i="1"/>
  <c r="C1513" i="1" s="1"/>
  <c r="C1514" i="1" s="1"/>
  <c r="Q1511" i="1"/>
  <c r="N1511" i="1"/>
  <c r="E1511" i="1"/>
  <c r="F1511" i="1" s="1"/>
  <c r="Q1510" i="1"/>
  <c r="N1510" i="1"/>
  <c r="E1510" i="1"/>
  <c r="F1510" i="1" s="1"/>
  <c r="Q1509" i="1"/>
  <c r="N1509" i="1"/>
  <c r="E1509" i="1"/>
  <c r="F1509" i="1" s="1"/>
  <c r="C1509" i="1"/>
  <c r="C1510" i="1" s="1"/>
  <c r="Q1508" i="1"/>
  <c r="N1508" i="1"/>
  <c r="E1508" i="1"/>
  <c r="F1508" i="1" s="1"/>
  <c r="Q1507" i="1"/>
  <c r="N1507" i="1"/>
  <c r="E1507" i="1"/>
  <c r="F1507" i="1" s="1"/>
  <c r="Q1506" i="1"/>
  <c r="N1506" i="1"/>
  <c r="E1506" i="1"/>
  <c r="F1506" i="1" s="1"/>
  <c r="Q1505" i="1"/>
  <c r="N1505" i="1"/>
  <c r="E1505" i="1"/>
  <c r="F1505" i="1" s="1"/>
  <c r="Q1504" i="1"/>
  <c r="N1504" i="1"/>
  <c r="E1504" i="1"/>
  <c r="F1504" i="1" s="1"/>
  <c r="Q1503" i="1"/>
  <c r="N1503" i="1"/>
  <c r="E1503" i="1"/>
  <c r="F1503" i="1" s="1"/>
  <c r="Q1502" i="1"/>
  <c r="R1502" i="1" s="1"/>
  <c r="N1502" i="1"/>
  <c r="E1502" i="1"/>
  <c r="F1502" i="1" s="1"/>
  <c r="C1502" i="1"/>
  <c r="C1503" i="1" s="1"/>
  <c r="C1504" i="1" s="1"/>
  <c r="C1505" i="1" s="1"/>
  <c r="C1506" i="1" s="1"/>
  <c r="C1507" i="1" s="1"/>
  <c r="Q1501" i="1"/>
  <c r="N1501" i="1"/>
  <c r="E1501" i="1"/>
  <c r="F1501" i="1" s="1"/>
  <c r="Q1500" i="1"/>
  <c r="N1500" i="1"/>
  <c r="E1500" i="1"/>
  <c r="F1500" i="1" s="1"/>
  <c r="C1500" i="1"/>
  <c r="Q1499" i="1"/>
  <c r="N1499" i="1"/>
  <c r="E1499" i="1"/>
  <c r="F1499" i="1" s="1"/>
  <c r="Q1498" i="1"/>
  <c r="N1498" i="1"/>
  <c r="E1498" i="1"/>
  <c r="F1498" i="1" s="1"/>
  <c r="C1498" i="1"/>
  <c r="Q1497" i="1"/>
  <c r="N1497" i="1"/>
  <c r="E1497" i="1"/>
  <c r="F1497" i="1" s="1"/>
  <c r="Q1496" i="1"/>
  <c r="N1496" i="1"/>
  <c r="E1496" i="1"/>
  <c r="F1496" i="1" s="1"/>
  <c r="C1496" i="1"/>
  <c r="Q1495" i="1"/>
  <c r="N1495" i="1"/>
  <c r="E1495" i="1"/>
  <c r="F1495" i="1" s="1"/>
  <c r="Q1494" i="1"/>
  <c r="N1494" i="1"/>
  <c r="E1494" i="1"/>
  <c r="F1494" i="1" s="1"/>
  <c r="C1494" i="1"/>
  <c r="Q1493" i="1"/>
  <c r="N1493" i="1"/>
  <c r="E1493" i="1"/>
  <c r="F1493" i="1" s="1"/>
  <c r="Q1492" i="1"/>
  <c r="N1492" i="1"/>
  <c r="E1492" i="1"/>
  <c r="F1492" i="1" s="1"/>
  <c r="Q1491" i="1"/>
  <c r="N1491" i="1"/>
  <c r="E1491" i="1"/>
  <c r="F1491" i="1" s="1"/>
  <c r="Q1490" i="1"/>
  <c r="N1490" i="1"/>
  <c r="E1490" i="1"/>
  <c r="F1490" i="1" s="1"/>
  <c r="C1490" i="1"/>
  <c r="C1491" i="1" s="1"/>
  <c r="C1492" i="1" s="1"/>
  <c r="Q1489" i="1"/>
  <c r="N1489" i="1"/>
  <c r="E1489" i="1"/>
  <c r="F1489" i="1" s="1"/>
  <c r="Q1488" i="1"/>
  <c r="N1488" i="1"/>
  <c r="E1488" i="1"/>
  <c r="F1488" i="1" s="1"/>
  <c r="Q1487" i="1"/>
  <c r="N1487" i="1"/>
  <c r="E1487" i="1"/>
  <c r="F1487" i="1" s="1"/>
  <c r="Q1486" i="1"/>
  <c r="N1486" i="1"/>
  <c r="E1486" i="1"/>
  <c r="F1486" i="1" s="1"/>
  <c r="Q1485" i="1"/>
  <c r="N1485" i="1"/>
  <c r="E1485" i="1"/>
  <c r="F1485" i="1" s="1"/>
  <c r="Q1484" i="1"/>
  <c r="N1484" i="1"/>
  <c r="E1484" i="1"/>
  <c r="F1484" i="1" s="1"/>
  <c r="Q1483" i="1"/>
  <c r="N1483" i="1"/>
  <c r="E1483" i="1"/>
  <c r="F1483" i="1" s="1"/>
  <c r="Q1482" i="1"/>
  <c r="N1482" i="1"/>
  <c r="E1482" i="1"/>
  <c r="F1482" i="1" s="1"/>
  <c r="Q1481" i="1"/>
  <c r="N1481" i="1"/>
  <c r="E1481" i="1"/>
  <c r="F1481" i="1" s="1"/>
  <c r="Q1480" i="1"/>
  <c r="N1480" i="1"/>
  <c r="E1480" i="1"/>
  <c r="F1480" i="1" s="1"/>
  <c r="Q1479" i="1"/>
  <c r="N1479" i="1"/>
  <c r="E1479" i="1"/>
  <c r="F1479" i="1" s="1"/>
  <c r="Q1478" i="1"/>
  <c r="N1478" i="1"/>
  <c r="E1478" i="1"/>
  <c r="F1478" i="1" s="1"/>
  <c r="Q1477" i="1"/>
  <c r="N1477" i="1"/>
  <c r="E1477" i="1"/>
  <c r="F1477" i="1" s="1"/>
  <c r="Q1476" i="1"/>
  <c r="N1476" i="1"/>
  <c r="E1476" i="1"/>
  <c r="F1476" i="1" s="1"/>
  <c r="Q1475" i="1"/>
  <c r="N1475" i="1"/>
  <c r="E1475" i="1"/>
  <c r="F1475" i="1" s="1"/>
  <c r="Q1474" i="1"/>
  <c r="N1474" i="1"/>
  <c r="E1474" i="1"/>
  <c r="F1474" i="1" s="1"/>
  <c r="Q1473" i="1"/>
  <c r="N1473" i="1"/>
  <c r="E1473" i="1"/>
  <c r="F1473" i="1" s="1"/>
  <c r="Q1472" i="1"/>
  <c r="N1472" i="1"/>
  <c r="E1472" i="1"/>
  <c r="F1472" i="1" s="1"/>
  <c r="Q1471" i="1"/>
  <c r="N1471" i="1"/>
  <c r="E1471" i="1"/>
  <c r="F1471" i="1" s="1"/>
  <c r="Q1470" i="1"/>
  <c r="N1470" i="1"/>
  <c r="E1470" i="1"/>
  <c r="F1470" i="1" s="1"/>
  <c r="Q1469" i="1"/>
  <c r="N1469" i="1"/>
  <c r="E1469" i="1"/>
  <c r="F1469" i="1" s="1"/>
  <c r="Q1468" i="1"/>
  <c r="N1468" i="1"/>
  <c r="E1468" i="1"/>
  <c r="F1468" i="1" s="1"/>
  <c r="Q1467" i="1"/>
  <c r="N1467" i="1"/>
  <c r="E1467" i="1"/>
  <c r="F1467" i="1" s="1"/>
  <c r="Q1466" i="1"/>
  <c r="N1466" i="1"/>
  <c r="E1466" i="1"/>
  <c r="F1466" i="1" s="1"/>
  <c r="Q1465" i="1"/>
  <c r="N1465" i="1"/>
  <c r="E1465" i="1"/>
  <c r="F1465" i="1" s="1"/>
  <c r="Q1464" i="1"/>
  <c r="N1464" i="1"/>
  <c r="E1464" i="1"/>
  <c r="F1464" i="1" s="1"/>
  <c r="Q1463" i="1"/>
  <c r="N1463" i="1"/>
  <c r="E1463" i="1"/>
  <c r="F1463" i="1" s="1"/>
  <c r="Q1462" i="1"/>
  <c r="N1462" i="1"/>
  <c r="E1462" i="1"/>
  <c r="F1462" i="1" s="1"/>
  <c r="Q1461" i="1"/>
  <c r="N1461" i="1"/>
  <c r="E1461" i="1"/>
  <c r="F1461" i="1" s="1"/>
  <c r="Q1460" i="1"/>
  <c r="N1460" i="1"/>
  <c r="E1460" i="1"/>
  <c r="F1460" i="1" s="1"/>
  <c r="Q1459" i="1"/>
  <c r="N1459" i="1"/>
  <c r="E1459" i="1"/>
  <c r="F1459" i="1" s="1"/>
  <c r="Q1458" i="1"/>
  <c r="N1458" i="1"/>
  <c r="E1458" i="1"/>
  <c r="F1458" i="1" s="1"/>
  <c r="Q1457" i="1"/>
  <c r="N1457" i="1"/>
  <c r="D1457" i="1"/>
  <c r="E1457" i="1" s="1"/>
  <c r="F1457" i="1" s="1"/>
  <c r="Q1456" i="1"/>
  <c r="N1456" i="1"/>
  <c r="E1456" i="1"/>
  <c r="F1456" i="1" s="1"/>
  <c r="Q1455" i="1"/>
  <c r="N1455" i="1"/>
  <c r="E1455" i="1"/>
  <c r="F1455" i="1" s="1"/>
  <c r="Q1454" i="1"/>
  <c r="N1454" i="1"/>
  <c r="E1454" i="1"/>
  <c r="F1454" i="1" s="1"/>
  <c r="Q1453" i="1"/>
  <c r="N1453" i="1"/>
  <c r="E1453" i="1"/>
  <c r="F1453" i="1" s="1"/>
  <c r="Q1452" i="1"/>
  <c r="N1452" i="1"/>
  <c r="O1452" i="1" s="1"/>
  <c r="E1452" i="1"/>
  <c r="F1452" i="1" s="1"/>
  <c r="Q1451" i="1"/>
  <c r="N1451" i="1"/>
  <c r="E1451" i="1"/>
  <c r="F1451" i="1" s="1"/>
  <c r="Q1450" i="1"/>
  <c r="N1450" i="1"/>
  <c r="E1450" i="1"/>
  <c r="F1450" i="1" s="1"/>
  <c r="Q1449" i="1"/>
  <c r="N1449" i="1"/>
  <c r="E1449" i="1"/>
  <c r="F1449" i="1" s="1"/>
  <c r="Q1448" i="1"/>
  <c r="N1448" i="1"/>
  <c r="E1448" i="1"/>
  <c r="F1448" i="1" s="1"/>
  <c r="Q1447" i="1"/>
  <c r="N1447" i="1"/>
  <c r="E1447" i="1"/>
  <c r="F1447" i="1" s="1"/>
  <c r="Q1446" i="1"/>
  <c r="N1446" i="1"/>
  <c r="E1446" i="1"/>
  <c r="F1446" i="1" s="1"/>
  <c r="Q1445" i="1"/>
  <c r="N1445" i="1"/>
  <c r="E1445" i="1"/>
  <c r="F1445" i="1" s="1"/>
  <c r="Q1444" i="1"/>
  <c r="N1444" i="1"/>
  <c r="E1444" i="1"/>
  <c r="F1444" i="1" s="1"/>
  <c r="Q1443" i="1"/>
  <c r="N1443" i="1"/>
  <c r="E1443" i="1"/>
  <c r="F1443" i="1" s="1"/>
  <c r="Q1442" i="1"/>
  <c r="N1442" i="1"/>
  <c r="E1442" i="1"/>
  <c r="F1442" i="1" s="1"/>
  <c r="Q1441" i="1"/>
  <c r="N1441" i="1"/>
  <c r="E1441" i="1"/>
  <c r="F1441" i="1" s="1"/>
  <c r="Q1440" i="1"/>
  <c r="N1440" i="1"/>
  <c r="E1440" i="1"/>
  <c r="F1440" i="1" s="1"/>
  <c r="Q1439" i="1"/>
  <c r="N1439" i="1"/>
  <c r="E1439" i="1"/>
  <c r="F1439" i="1" s="1"/>
  <c r="Q1438" i="1"/>
  <c r="N1438" i="1"/>
  <c r="E1438" i="1"/>
  <c r="F1438" i="1" s="1"/>
  <c r="Q1437" i="1"/>
  <c r="N1437" i="1"/>
  <c r="E1437" i="1"/>
  <c r="F1437" i="1" s="1"/>
  <c r="Q1436" i="1"/>
  <c r="N1436" i="1"/>
  <c r="E1436" i="1"/>
  <c r="F1436" i="1" s="1"/>
  <c r="Q1435" i="1"/>
  <c r="N1435" i="1"/>
  <c r="E1435" i="1"/>
  <c r="F1435" i="1" s="1"/>
  <c r="Q1434" i="1"/>
  <c r="N1434" i="1"/>
  <c r="E1434" i="1"/>
  <c r="F1434" i="1" s="1"/>
  <c r="Q1433" i="1"/>
  <c r="N1433" i="1"/>
  <c r="E1433" i="1"/>
  <c r="F1433" i="1" s="1"/>
  <c r="Q1432" i="1"/>
  <c r="N1432" i="1"/>
  <c r="E1432" i="1"/>
  <c r="F1432" i="1" s="1"/>
  <c r="Q1431" i="1"/>
  <c r="N1431" i="1"/>
  <c r="E1431" i="1"/>
  <c r="F1431" i="1" s="1"/>
  <c r="Q1430" i="1"/>
  <c r="N1430" i="1"/>
  <c r="E1430" i="1"/>
  <c r="F1430" i="1" s="1"/>
  <c r="Q1429" i="1"/>
  <c r="N1429" i="1"/>
  <c r="E1429" i="1"/>
  <c r="F1429" i="1" s="1"/>
  <c r="Q1428" i="1"/>
  <c r="N1428" i="1"/>
  <c r="E1428" i="1"/>
  <c r="F1428" i="1" s="1"/>
  <c r="Q1427" i="1"/>
  <c r="N1427" i="1"/>
  <c r="E1427" i="1"/>
  <c r="F1427" i="1" s="1"/>
  <c r="Q1426" i="1"/>
  <c r="N1426" i="1"/>
  <c r="E1426" i="1"/>
  <c r="F1426" i="1" s="1"/>
  <c r="Q1425" i="1"/>
  <c r="N1425" i="1"/>
  <c r="E1425" i="1"/>
  <c r="F1425" i="1" s="1"/>
  <c r="Q1424" i="1"/>
  <c r="N1424" i="1"/>
  <c r="E1424" i="1"/>
  <c r="F1424" i="1" s="1"/>
  <c r="Q1423" i="1"/>
  <c r="N1423" i="1"/>
  <c r="E1423" i="1"/>
  <c r="F1423" i="1" s="1"/>
  <c r="Q1422" i="1"/>
  <c r="N1422" i="1"/>
  <c r="E1422" i="1"/>
  <c r="F1422" i="1" s="1"/>
  <c r="Q1421" i="1"/>
  <c r="N1421" i="1"/>
  <c r="E1421" i="1"/>
  <c r="F1421" i="1" s="1"/>
  <c r="Q1420" i="1"/>
  <c r="N1420" i="1"/>
  <c r="E1420" i="1"/>
  <c r="F1420" i="1" s="1"/>
  <c r="Q1419" i="1"/>
  <c r="N1419" i="1"/>
  <c r="E1419" i="1"/>
  <c r="F1419" i="1" s="1"/>
  <c r="Q1418" i="1"/>
  <c r="N1418" i="1"/>
  <c r="E1418" i="1"/>
  <c r="F1418" i="1" s="1"/>
  <c r="Q1417" i="1"/>
  <c r="N1417" i="1"/>
  <c r="E1417" i="1"/>
  <c r="F1417" i="1" s="1"/>
  <c r="C1417" i="1"/>
  <c r="Q1416" i="1"/>
  <c r="N1416" i="1"/>
  <c r="D1416" i="1"/>
  <c r="E1416" i="1" s="1"/>
  <c r="F1416" i="1" s="1"/>
  <c r="Q1415" i="1"/>
  <c r="N1415" i="1"/>
  <c r="E1415" i="1"/>
  <c r="F1415" i="1" s="1"/>
  <c r="Q1414" i="1"/>
  <c r="R1414" i="1" s="1"/>
  <c r="N1414" i="1"/>
  <c r="O1414" i="1" s="1"/>
  <c r="F1414" i="1"/>
  <c r="Q1413" i="1"/>
  <c r="N1413" i="1"/>
  <c r="E1413" i="1"/>
  <c r="F1413" i="1" s="1"/>
  <c r="Q1412" i="1"/>
  <c r="N1412" i="1"/>
  <c r="E1412" i="1"/>
  <c r="F1412" i="1" s="1"/>
  <c r="C1412" i="1"/>
  <c r="C1413" i="1" s="1"/>
  <c r="C1414" i="1" s="1"/>
  <c r="C1415" i="1" s="1"/>
  <c r="Q1411" i="1"/>
  <c r="N1411" i="1"/>
  <c r="E1411" i="1"/>
  <c r="F1411" i="1" s="1"/>
  <c r="Q1410" i="1"/>
  <c r="N1410" i="1"/>
  <c r="E1410" i="1"/>
  <c r="F1410" i="1" s="1"/>
  <c r="Q1409" i="1"/>
  <c r="N1409" i="1"/>
  <c r="E1409" i="1"/>
  <c r="F1409" i="1" s="1"/>
  <c r="Q1408" i="1"/>
  <c r="N1408" i="1"/>
  <c r="E1408" i="1"/>
  <c r="F1408" i="1" s="1"/>
  <c r="C1408" i="1"/>
  <c r="C1409" i="1" s="1"/>
  <c r="Q1407" i="1"/>
  <c r="N1407" i="1"/>
  <c r="E1407" i="1"/>
  <c r="F1407" i="1" s="1"/>
  <c r="C1407" i="1"/>
  <c r="Q1406" i="1"/>
  <c r="N1406" i="1"/>
  <c r="E1406" i="1"/>
  <c r="F1406" i="1" s="1"/>
  <c r="Q1405" i="1"/>
  <c r="N1405" i="1"/>
  <c r="E1405" i="1"/>
  <c r="F1405" i="1" s="1"/>
  <c r="Q1404" i="1"/>
  <c r="N1404" i="1"/>
  <c r="E1404" i="1"/>
  <c r="F1404" i="1" s="1"/>
  <c r="Q1403" i="1"/>
  <c r="N1403" i="1"/>
  <c r="E1403" i="1"/>
  <c r="F1403" i="1" s="1"/>
  <c r="C1403" i="1"/>
  <c r="Q1402" i="1"/>
  <c r="N1402" i="1"/>
  <c r="E1402" i="1"/>
  <c r="F1402" i="1" s="1"/>
  <c r="Q1401" i="1"/>
  <c r="N1401" i="1"/>
  <c r="E1401" i="1"/>
  <c r="F1401" i="1" s="1"/>
  <c r="C1401" i="1"/>
  <c r="Q1400" i="1"/>
  <c r="N1400" i="1"/>
  <c r="E1400" i="1"/>
  <c r="F1400" i="1" s="1"/>
  <c r="Q1399" i="1"/>
  <c r="N1399" i="1"/>
  <c r="E1399" i="1"/>
  <c r="F1399" i="1" s="1"/>
  <c r="Q1398" i="1"/>
  <c r="N1398" i="1"/>
  <c r="E1398" i="1"/>
  <c r="F1398" i="1" s="1"/>
  <c r="Q1397" i="1"/>
  <c r="N1397" i="1"/>
  <c r="E1397" i="1"/>
  <c r="F1397" i="1" s="1"/>
  <c r="Q1396" i="1"/>
  <c r="N1396" i="1"/>
  <c r="D1396" i="1"/>
  <c r="E1396" i="1" s="1"/>
  <c r="F1396" i="1" s="1"/>
  <c r="Q1395" i="1"/>
  <c r="N1395" i="1"/>
  <c r="D1395" i="1"/>
  <c r="E1395" i="1" s="1"/>
  <c r="F1395" i="1" s="1"/>
  <c r="Q1394" i="1"/>
  <c r="N1394" i="1"/>
  <c r="D1394" i="1"/>
  <c r="E1394" i="1" s="1"/>
  <c r="F1394" i="1" s="1"/>
  <c r="Q1393" i="1"/>
  <c r="N1393" i="1"/>
  <c r="E1393" i="1"/>
  <c r="F1393" i="1" s="1"/>
  <c r="Q1392" i="1"/>
  <c r="N1392" i="1"/>
  <c r="E1392" i="1"/>
  <c r="F1392" i="1" s="1"/>
  <c r="Q1391" i="1"/>
  <c r="N1391" i="1"/>
  <c r="E1391" i="1"/>
  <c r="F1391" i="1" s="1"/>
  <c r="Q1390" i="1"/>
  <c r="N1390" i="1"/>
  <c r="E1390" i="1"/>
  <c r="F1390" i="1" s="1"/>
  <c r="Q1389" i="1"/>
  <c r="N1389" i="1"/>
  <c r="E1389" i="1"/>
  <c r="F1389" i="1" s="1"/>
  <c r="Q1388" i="1"/>
  <c r="N1388" i="1"/>
  <c r="E1388" i="1"/>
  <c r="F1388" i="1" s="1"/>
  <c r="Q1387" i="1"/>
  <c r="N1387" i="1"/>
  <c r="E1387" i="1"/>
  <c r="F1387" i="1" s="1"/>
  <c r="Q1386" i="1"/>
  <c r="N1386" i="1"/>
  <c r="E1386" i="1"/>
  <c r="F1386" i="1" s="1"/>
  <c r="Q1385" i="1"/>
  <c r="N1385" i="1"/>
  <c r="D1385" i="1"/>
  <c r="E1385" i="1" s="1"/>
  <c r="F1385" i="1" s="1"/>
  <c r="Q1384" i="1"/>
  <c r="N1384" i="1"/>
  <c r="E1384" i="1"/>
  <c r="F1384" i="1" s="1"/>
  <c r="Q1383" i="1"/>
  <c r="N1383" i="1"/>
  <c r="E1383" i="1"/>
  <c r="F1383" i="1" s="1"/>
  <c r="Q1382" i="1"/>
  <c r="N1382" i="1"/>
  <c r="E1382" i="1"/>
  <c r="F1382" i="1" s="1"/>
  <c r="Q1381" i="1"/>
  <c r="N1381" i="1"/>
  <c r="E1381" i="1"/>
  <c r="F1381" i="1" s="1"/>
  <c r="Q1380" i="1"/>
  <c r="N1380" i="1"/>
  <c r="E1380" i="1"/>
  <c r="F1380" i="1" s="1"/>
  <c r="Q1379" i="1"/>
  <c r="N1379" i="1"/>
  <c r="E1379" i="1"/>
  <c r="F1379" i="1" s="1"/>
  <c r="Q1378" i="1"/>
  <c r="N1378" i="1"/>
  <c r="E1378" i="1"/>
  <c r="F1378" i="1" s="1"/>
  <c r="Q1377" i="1"/>
  <c r="N1377" i="1"/>
  <c r="E1377" i="1"/>
  <c r="F1377" i="1" s="1"/>
  <c r="Q1376" i="1"/>
  <c r="N1376" i="1"/>
  <c r="E1376" i="1"/>
  <c r="F1376" i="1" s="1"/>
  <c r="Q1375" i="1"/>
  <c r="M1375" i="1"/>
  <c r="N1375" i="1" s="1"/>
  <c r="O1375" i="1" s="1"/>
  <c r="E1375" i="1"/>
  <c r="F1375" i="1" s="1"/>
  <c r="Q1374" i="1"/>
  <c r="N1374" i="1"/>
  <c r="E1374" i="1"/>
  <c r="F1374" i="1" s="1"/>
  <c r="Q1373" i="1"/>
  <c r="N1373" i="1"/>
  <c r="E1373" i="1"/>
  <c r="F1373" i="1" s="1"/>
  <c r="Q1372" i="1"/>
  <c r="N1372" i="1"/>
  <c r="E1372" i="1"/>
  <c r="F1372" i="1" s="1"/>
  <c r="Q1371" i="1"/>
  <c r="N1371" i="1"/>
  <c r="E1371" i="1"/>
  <c r="F1371" i="1" s="1"/>
  <c r="Q1370" i="1"/>
  <c r="N1370" i="1"/>
  <c r="E1370" i="1"/>
  <c r="F1370" i="1" s="1"/>
  <c r="Q1369" i="1"/>
  <c r="N1369" i="1"/>
  <c r="E1369" i="1"/>
  <c r="F1369" i="1" s="1"/>
  <c r="Q1368" i="1"/>
  <c r="N1368" i="1"/>
  <c r="E1368" i="1"/>
  <c r="F1368" i="1" s="1"/>
  <c r="Q1367" i="1"/>
  <c r="N1367" i="1"/>
  <c r="E1367" i="1"/>
  <c r="F1367" i="1" s="1"/>
  <c r="Q1366" i="1"/>
  <c r="N1366" i="1"/>
  <c r="E1366" i="1"/>
  <c r="F1366" i="1" s="1"/>
  <c r="Q1365" i="1"/>
  <c r="N1365" i="1"/>
  <c r="E1365" i="1"/>
  <c r="F1365" i="1" s="1"/>
  <c r="Q1364" i="1"/>
  <c r="M1364" i="1"/>
  <c r="N1364" i="1" s="1"/>
  <c r="O1364" i="1" s="1"/>
  <c r="E1364" i="1"/>
  <c r="F1364" i="1" s="1"/>
  <c r="Q1363" i="1"/>
  <c r="M1363" i="1"/>
  <c r="N1363" i="1" s="1"/>
  <c r="E1363" i="1"/>
  <c r="F1363" i="1" s="1"/>
  <c r="Q1362" i="1"/>
  <c r="M1362" i="1"/>
  <c r="N1362" i="1" s="1"/>
  <c r="O1362" i="1" s="1"/>
  <c r="E1362" i="1"/>
  <c r="F1362" i="1" s="1"/>
  <c r="Q1361" i="1"/>
  <c r="N1361" i="1"/>
  <c r="E1361" i="1"/>
  <c r="F1361" i="1" s="1"/>
  <c r="Q1360" i="1"/>
  <c r="N1360" i="1"/>
  <c r="E1360" i="1"/>
  <c r="F1360" i="1" s="1"/>
  <c r="C1360" i="1"/>
  <c r="Q1359" i="1"/>
  <c r="N1359" i="1"/>
  <c r="E1359" i="1"/>
  <c r="F1359" i="1" s="1"/>
  <c r="Q1358" i="1"/>
  <c r="N1358" i="1"/>
  <c r="E1358" i="1"/>
  <c r="F1358" i="1" s="1"/>
  <c r="Q1357" i="1"/>
  <c r="N1357" i="1"/>
  <c r="E1357" i="1"/>
  <c r="F1357" i="1" s="1"/>
  <c r="Q1356" i="1"/>
  <c r="N1356" i="1"/>
  <c r="E1356" i="1"/>
  <c r="F1356" i="1" s="1"/>
  <c r="Q1355" i="1"/>
  <c r="N1355" i="1"/>
  <c r="E1355" i="1"/>
  <c r="F1355" i="1" s="1"/>
  <c r="Q1354" i="1"/>
  <c r="N1354" i="1"/>
  <c r="E1354" i="1"/>
  <c r="F1354" i="1" s="1"/>
  <c r="Q1353" i="1"/>
  <c r="N1353" i="1"/>
  <c r="E1353" i="1"/>
  <c r="F1353" i="1" s="1"/>
  <c r="Q1352" i="1"/>
  <c r="N1352" i="1"/>
  <c r="E1352" i="1"/>
  <c r="F1352" i="1" s="1"/>
  <c r="Q1351" i="1"/>
  <c r="N1351" i="1"/>
  <c r="E1351" i="1"/>
  <c r="F1351" i="1" s="1"/>
  <c r="Q1350" i="1"/>
  <c r="N1350" i="1"/>
  <c r="E1350" i="1"/>
  <c r="F1350" i="1" s="1"/>
  <c r="Q1349" i="1"/>
  <c r="N1349" i="1"/>
  <c r="E1349" i="1"/>
  <c r="F1349" i="1" s="1"/>
  <c r="Q1348" i="1"/>
  <c r="N1348" i="1"/>
  <c r="E1348" i="1"/>
  <c r="F1348" i="1" s="1"/>
  <c r="Q1347" i="1"/>
  <c r="N1347" i="1"/>
  <c r="E1347" i="1"/>
  <c r="F1347" i="1" s="1"/>
  <c r="Q1346" i="1"/>
  <c r="N1346" i="1"/>
  <c r="E1346" i="1"/>
  <c r="F1346" i="1" s="1"/>
  <c r="Q1345" i="1"/>
  <c r="N1345" i="1"/>
  <c r="E1345" i="1"/>
  <c r="F1345" i="1" s="1"/>
  <c r="Q1344" i="1"/>
  <c r="N1344" i="1"/>
  <c r="E1344" i="1"/>
  <c r="F1344" i="1" s="1"/>
  <c r="Q1343" i="1"/>
  <c r="N1343" i="1"/>
  <c r="E1343" i="1"/>
  <c r="F1343" i="1" s="1"/>
  <c r="Q1342" i="1"/>
  <c r="N1342" i="1"/>
  <c r="E1342" i="1"/>
  <c r="F1342" i="1" s="1"/>
  <c r="Q1341" i="1"/>
  <c r="N1341" i="1"/>
  <c r="E1341" i="1"/>
  <c r="F1341" i="1" s="1"/>
  <c r="Q1340" i="1"/>
  <c r="N1340" i="1"/>
  <c r="E1340" i="1"/>
  <c r="F1340" i="1" s="1"/>
  <c r="Q1339" i="1"/>
  <c r="N1339" i="1"/>
  <c r="E1339" i="1"/>
  <c r="F1339" i="1" s="1"/>
  <c r="Q1338" i="1"/>
  <c r="N1338" i="1"/>
  <c r="E1338" i="1"/>
  <c r="F1338" i="1" s="1"/>
  <c r="Q1337" i="1"/>
  <c r="N1337" i="1"/>
  <c r="E1337" i="1"/>
  <c r="F1337" i="1" s="1"/>
  <c r="Q1336" i="1"/>
  <c r="N1336" i="1"/>
  <c r="E1336" i="1"/>
  <c r="F1336" i="1" s="1"/>
  <c r="Q1335" i="1"/>
  <c r="N1335" i="1"/>
  <c r="D1335" i="1"/>
  <c r="E1335" i="1" s="1"/>
  <c r="F1335" i="1" s="1"/>
  <c r="Q1334" i="1"/>
  <c r="N1334" i="1"/>
  <c r="E1334" i="1"/>
  <c r="F1334" i="1" s="1"/>
  <c r="Q1333" i="1"/>
  <c r="N1333" i="1"/>
  <c r="E1333" i="1"/>
  <c r="F1333" i="1" s="1"/>
  <c r="Q1332" i="1"/>
  <c r="N1332" i="1"/>
  <c r="E1332" i="1"/>
  <c r="F1332" i="1" s="1"/>
  <c r="Q1331" i="1"/>
  <c r="N1331" i="1"/>
  <c r="E1331" i="1"/>
  <c r="F1331" i="1" s="1"/>
  <c r="Q1330" i="1"/>
  <c r="N1330" i="1"/>
  <c r="E1330" i="1"/>
  <c r="F1330" i="1" s="1"/>
  <c r="Q1329" i="1"/>
  <c r="N1329" i="1"/>
  <c r="E1329" i="1"/>
  <c r="F1329" i="1" s="1"/>
  <c r="Q1328" i="1"/>
  <c r="N1328" i="1"/>
  <c r="O1328" i="1" s="1"/>
  <c r="E1328" i="1"/>
  <c r="F1328" i="1" s="1"/>
  <c r="Q1327" i="1"/>
  <c r="N1327" i="1"/>
  <c r="E1327" i="1"/>
  <c r="F1327" i="1" s="1"/>
  <c r="Q1326" i="1"/>
  <c r="N1326" i="1"/>
  <c r="E1326" i="1"/>
  <c r="F1326" i="1" s="1"/>
  <c r="Q1325" i="1"/>
  <c r="N1325" i="1"/>
  <c r="E1325" i="1"/>
  <c r="F1325" i="1" s="1"/>
  <c r="Q1324" i="1"/>
  <c r="N1324" i="1"/>
  <c r="E1324" i="1"/>
  <c r="F1324" i="1" s="1"/>
  <c r="Q1323" i="1"/>
  <c r="N1323" i="1"/>
  <c r="E1323" i="1"/>
  <c r="F1323" i="1" s="1"/>
  <c r="Q1322" i="1"/>
  <c r="N1322" i="1"/>
  <c r="E1322" i="1"/>
  <c r="F1322" i="1" s="1"/>
  <c r="Q1321" i="1"/>
  <c r="N1321" i="1"/>
  <c r="E1321" i="1"/>
  <c r="F1321" i="1" s="1"/>
  <c r="Q1320" i="1"/>
  <c r="N1320" i="1"/>
  <c r="E1320" i="1"/>
  <c r="F1320" i="1" s="1"/>
  <c r="Q1319" i="1"/>
  <c r="N1319" i="1"/>
  <c r="E1319" i="1"/>
  <c r="F1319" i="1" s="1"/>
  <c r="Q1318" i="1"/>
  <c r="N1318" i="1"/>
  <c r="E1318" i="1"/>
  <c r="F1318" i="1" s="1"/>
  <c r="Q1317" i="1"/>
  <c r="N1317" i="1"/>
  <c r="E1317" i="1"/>
  <c r="F1317" i="1" s="1"/>
  <c r="Q1316" i="1"/>
  <c r="N1316" i="1"/>
  <c r="E1316" i="1"/>
  <c r="F1316" i="1" s="1"/>
  <c r="Q1315" i="1"/>
  <c r="N1315" i="1"/>
  <c r="E1315" i="1"/>
  <c r="F1315" i="1" s="1"/>
  <c r="Q1314" i="1"/>
  <c r="N1314" i="1"/>
  <c r="E1314" i="1"/>
  <c r="F1314" i="1" s="1"/>
  <c r="Q1313" i="1"/>
  <c r="N1313" i="1"/>
  <c r="E1313" i="1"/>
  <c r="F1313" i="1" s="1"/>
  <c r="Q1312" i="1"/>
  <c r="N1312" i="1"/>
  <c r="E1312" i="1"/>
  <c r="F1312" i="1" s="1"/>
  <c r="Q1311" i="1"/>
  <c r="N1311" i="1"/>
  <c r="E1311" i="1"/>
  <c r="F1311" i="1" s="1"/>
  <c r="Q1310" i="1"/>
  <c r="N1310" i="1"/>
  <c r="E1310" i="1"/>
  <c r="F1310" i="1" s="1"/>
  <c r="Q1309" i="1"/>
  <c r="N1309" i="1"/>
  <c r="E1309" i="1"/>
  <c r="F1309" i="1" s="1"/>
  <c r="Q1308" i="1"/>
  <c r="N1308" i="1"/>
  <c r="E1308" i="1"/>
  <c r="F1308" i="1" s="1"/>
  <c r="Q1307" i="1"/>
  <c r="N1307" i="1"/>
  <c r="E1307" i="1"/>
  <c r="F1307" i="1" s="1"/>
  <c r="Q1306" i="1"/>
  <c r="N1306" i="1"/>
  <c r="E1306" i="1"/>
  <c r="F1306" i="1" s="1"/>
  <c r="Q1305" i="1"/>
  <c r="N1305" i="1"/>
  <c r="E1305" i="1"/>
  <c r="F1305" i="1" s="1"/>
  <c r="Q1304" i="1"/>
  <c r="N1304" i="1"/>
  <c r="E1304" i="1"/>
  <c r="F1304" i="1" s="1"/>
  <c r="Q1303" i="1"/>
  <c r="N1303" i="1"/>
  <c r="E1303" i="1"/>
  <c r="F1303" i="1" s="1"/>
  <c r="Q1302" i="1"/>
  <c r="N1302" i="1"/>
  <c r="D1302" i="1"/>
  <c r="E1302" i="1" s="1"/>
  <c r="F1302" i="1" s="1"/>
  <c r="Q1301" i="1"/>
  <c r="N1301" i="1"/>
  <c r="E1301" i="1"/>
  <c r="F1301" i="1" s="1"/>
  <c r="Q1300" i="1"/>
  <c r="N1300" i="1"/>
  <c r="E1300" i="1"/>
  <c r="F1300" i="1" s="1"/>
  <c r="Q1299" i="1"/>
  <c r="N1299" i="1"/>
  <c r="E1299" i="1"/>
  <c r="F1299" i="1" s="1"/>
  <c r="Q1298" i="1"/>
  <c r="N1298" i="1"/>
  <c r="E1298" i="1"/>
  <c r="F1298" i="1" s="1"/>
  <c r="Q1297" i="1"/>
  <c r="N1297" i="1"/>
  <c r="E1297" i="1"/>
  <c r="F1297" i="1" s="1"/>
  <c r="Q1296" i="1"/>
  <c r="N1296" i="1"/>
  <c r="E1296" i="1"/>
  <c r="F1296" i="1" s="1"/>
  <c r="Q1295" i="1"/>
  <c r="N1295" i="1"/>
  <c r="E1295" i="1"/>
  <c r="F1295" i="1" s="1"/>
  <c r="Q1294" i="1"/>
  <c r="N1294" i="1"/>
  <c r="E1294" i="1"/>
  <c r="F1294" i="1" s="1"/>
  <c r="Q1293" i="1"/>
  <c r="N1293" i="1"/>
  <c r="E1293" i="1"/>
  <c r="F1293" i="1" s="1"/>
  <c r="Q1292" i="1"/>
  <c r="N1292" i="1"/>
  <c r="E1292" i="1"/>
  <c r="F1292" i="1" s="1"/>
  <c r="Q1291" i="1"/>
  <c r="N1291" i="1"/>
  <c r="E1291" i="1"/>
  <c r="F1291" i="1" s="1"/>
  <c r="Q1290" i="1"/>
  <c r="N1290" i="1"/>
  <c r="E1290" i="1"/>
  <c r="F1290" i="1" s="1"/>
  <c r="Q1289" i="1"/>
  <c r="N1289" i="1"/>
  <c r="E1289" i="1"/>
  <c r="F1289" i="1" s="1"/>
  <c r="Q1288" i="1"/>
  <c r="N1288" i="1"/>
  <c r="E1288" i="1"/>
  <c r="F1288" i="1" s="1"/>
  <c r="Q1287" i="1"/>
  <c r="N1287" i="1"/>
  <c r="E1287" i="1"/>
  <c r="F1287" i="1" s="1"/>
  <c r="Q1286" i="1"/>
  <c r="N1286" i="1"/>
  <c r="E1286" i="1"/>
  <c r="F1286" i="1" s="1"/>
  <c r="Q1285" i="1"/>
  <c r="N1285" i="1"/>
  <c r="D1285" i="1"/>
  <c r="E1285" i="1" s="1"/>
  <c r="F1285" i="1" s="1"/>
  <c r="Q1284" i="1"/>
  <c r="N1284" i="1"/>
  <c r="E1284" i="1"/>
  <c r="F1284" i="1" s="1"/>
  <c r="Q1283" i="1"/>
  <c r="N1283" i="1"/>
  <c r="E1283" i="1"/>
  <c r="F1283" i="1" s="1"/>
  <c r="Q1282" i="1"/>
  <c r="N1282" i="1"/>
  <c r="E1282" i="1"/>
  <c r="F1282" i="1" s="1"/>
  <c r="Q1281" i="1"/>
  <c r="N1281" i="1"/>
  <c r="D1281" i="1"/>
  <c r="E1281" i="1" s="1"/>
  <c r="F1281" i="1" s="1"/>
  <c r="Q1280" i="1"/>
  <c r="N1280" i="1"/>
  <c r="E1280" i="1"/>
  <c r="F1280" i="1" s="1"/>
  <c r="Q1279" i="1"/>
  <c r="N1279" i="1"/>
  <c r="E1279" i="1"/>
  <c r="F1279" i="1" s="1"/>
  <c r="Q1278" i="1"/>
  <c r="N1278" i="1"/>
  <c r="E1278" i="1"/>
  <c r="F1278" i="1" s="1"/>
  <c r="Q1277" i="1"/>
  <c r="N1277" i="1"/>
  <c r="E1277" i="1"/>
  <c r="F1277" i="1" s="1"/>
  <c r="C1277" i="1"/>
  <c r="Q1276" i="1"/>
  <c r="N1276" i="1"/>
  <c r="E1276" i="1"/>
  <c r="F1276" i="1" s="1"/>
  <c r="Q1275" i="1"/>
  <c r="N1275" i="1"/>
  <c r="E1275" i="1"/>
  <c r="F1275" i="1" s="1"/>
  <c r="Q1274" i="1"/>
  <c r="N1274" i="1"/>
  <c r="E1274" i="1"/>
  <c r="F1274" i="1" s="1"/>
  <c r="Q1273" i="1"/>
  <c r="N1273" i="1"/>
  <c r="E1273" i="1"/>
  <c r="F1273" i="1" s="1"/>
  <c r="Q1272" i="1"/>
  <c r="N1272" i="1"/>
  <c r="E1272" i="1"/>
  <c r="F1272" i="1" s="1"/>
  <c r="C1272" i="1"/>
  <c r="C1273" i="1" s="1"/>
  <c r="Q1271" i="1"/>
  <c r="N1271" i="1"/>
  <c r="E1271" i="1"/>
  <c r="F1271" i="1" s="1"/>
  <c r="Q1270" i="1"/>
  <c r="N1270" i="1"/>
  <c r="E1270" i="1"/>
  <c r="F1270" i="1" s="1"/>
  <c r="Q1269" i="1"/>
  <c r="N1269" i="1"/>
  <c r="E1269" i="1"/>
  <c r="F1269" i="1" s="1"/>
  <c r="Q1268" i="1"/>
  <c r="N1268" i="1"/>
  <c r="E1268" i="1"/>
  <c r="F1268" i="1" s="1"/>
  <c r="Q1267" i="1"/>
  <c r="N1267" i="1"/>
  <c r="E1267" i="1"/>
  <c r="F1267" i="1" s="1"/>
  <c r="Q1266" i="1"/>
  <c r="N1266" i="1"/>
  <c r="E1266" i="1"/>
  <c r="F1266" i="1" s="1"/>
  <c r="Q1265" i="1"/>
  <c r="N1265" i="1"/>
  <c r="E1265" i="1"/>
  <c r="F1265" i="1" s="1"/>
  <c r="Q1264" i="1"/>
  <c r="N1264" i="1"/>
  <c r="O1264" i="1" s="1"/>
  <c r="E1264" i="1"/>
  <c r="F1264" i="1" s="1"/>
  <c r="Q1263" i="1"/>
  <c r="N1263" i="1"/>
  <c r="E1263" i="1"/>
  <c r="F1263" i="1" s="1"/>
  <c r="Q1262" i="1"/>
  <c r="N1262" i="1"/>
  <c r="E1262" i="1"/>
  <c r="F1262" i="1" s="1"/>
  <c r="Q1261" i="1"/>
  <c r="N1261" i="1"/>
  <c r="E1261" i="1"/>
  <c r="F1261" i="1" s="1"/>
  <c r="Q1260" i="1"/>
  <c r="N1260" i="1"/>
  <c r="E1260" i="1"/>
  <c r="F1260" i="1" s="1"/>
  <c r="Q1259" i="1"/>
  <c r="N1259" i="1"/>
  <c r="E1259" i="1"/>
  <c r="F1259" i="1" s="1"/>
  <c r="Q1258" i="1"/>
  <c r="N1258" i="1"/>
  <c r="E1258" i="1"/>
  <c r="F1258" i="1" s="1"/>
  <c r="Q1257" i="1"/>
  <c r="N1257" i="1"/>
  <c r="E1257" i="1"/>
  <c r="F1257" i="1" s="1"/>
  <c r="Q1256" i="1"/>
  <c r="N1256" i="1"/>
  <c r="E1256" i="1"/>
  <c r="F1256" i="1" s="1"/>
  <c r="Q1255" i="1"/>
  <c r="N1255" i="1"/>
  <c r="E1255" i="1"/>
  <c r="F1255" i="1" s="1"/>
  <c r="Q1254" i="1"/>
  <c r="N1254" i="1"/>
  <c r="E1254" i="1"/>
  <c r="F1254" i="1" s="1"/>
  <c r="Q1253" i="1"/>
  <c r="N1253" i="1"/>
  <c r="E1253" i="1"/>
  <c r="F1253" i="1" s="1"/>
  <c r="Q1252" i="1"/>
  <c r="N1252" i="1"/>
  <c r="E1252" i="1"/>
  <c r="F1252" i="1" s="1"/>
  <c r="Q1251" i="1"/>
  <c r="N1251" i="1"/>
  <c r="E1251" i="1"/>
  <c r="F1251" i="1" s="1"/>
  <c r="Q1250" i="1"/>
  <c r="N1250" i="1"/>
  <c r="E1250" i="1"/>
  <c r="F1250" i="1" s="1"/>
  <c r="Q1249" i="1"/>
  <c r="N1249" i="1"/>
  <c r="E1249" i="1"/>
  <c r="F1249" i="1" s="1"/>
  <c r="Q1248" i="1"/>
  <c r="R1248" i="1" s="1"/>
  <c r="N1248" i="1"/>
  <c r="E1248" i="1"/>
  <c r="F1248" i="1" s="1"/>
  <c r="Q1247" i="1"/>
  <c r="N1247" i="1"/>
  <c r="E1247" i="1"/>
  <c r="F1247" i="1" s="1"/>
  <c r="Q1246" i="1"/>
  <c r="N1246" i="1"/>
  <c r="E1246" i="1"/>
  <c r="F1246" i="1" s="1"/>
  <c r="Q1245" i="1"/>
  <c r="N1245" i="1"/>
  <c r="E1245" i="1"/>
  <c r="F1245" i="1" s="1"/>
  <c r="Q1244" i="1"/>
  <c r="N1244" i="1"/>
  <c r="E1244" i="1"/>
  <c r="F1244" i="1" s="1"/>
  <c r="Q1243" i="1"/>
  <c r="N1243" i="1"/>
  <c r="E1243" i="1"/>
  <c r="F1243" i="1" s="1"/>
  <c r="Q1242" i="1"/>
  <c r="N1242" i="1"/>
  <c r="E1242" i="1"/>
  <c r="F1242" i="1" s="1"/>
  <c r="Q1241" i="1"/>
  <c r="N1241" i="1"/>
  <c r="E1241" i="1"/>
  <c r="F1241" i="1" s="1"/>
  <c r="Q1240" i="1"/>
  <c r="N1240" i="1"/>
  <c r="E1240" i="1"/>
  <c r="F1240" i="1" s="1"/>
  <c r="Q1239" i="1"/>
  <c r="N1239" i="1"/>
  <c r="E1239" i="1"/>
  <c r="F1239" i="1" s="1"/>
  <c r="Q1238" i="1"/>
  <c r="N1238" i="1"/>
  <c r="E1238" i="1"/>
  <c r="F1238" i="1" s="1"/>
  <c r="Q1237" i="1"/>
  <c r="N1237" i="1"/>
  <c r="E1237" i="1"/>
  <c r="F1237" i="1" s="1"/>
  <c r="Q1236" i="1"/>
  <c r="N1236" i="1"/>
  <c r="E1236" i="1"/>
  <c r="F1236" i="1" s="1"/>
  <c r="Q1235" i="1"/>
  <c r="N1235" i="1"/>
  <c r="E1235" i="1"/>
  <c r="F1235" i="1" s="1"/>
  <c r="Q1234" i="1"/>
  <c r="N1234" i="1"/>
  <c r="E1234" i="1"/>
  <c r="F1234" i="1" s="1"/>
  <c r="Q1233" i="1"/>
  <c r="N1233" i="1"/>
  <c r="E1233" i="1"/>
  <c r="F1233" i="1" s="1"/>
  <c r="Q1232" i="1"/>
  <c r="N1232" i="1"/>
  <c r="D1232" i="1"/>
  <c r="E1232" i="1" s="1"/>
  <c r="F1232" i="1" s="1"/>
  <c r="Q1231" i="1"/>
  <c r="N1231" i="1"/>
  <c r="E1231" i="1"/>
  <c r="F1231" i="1" s="1"/>
  <c r="Q1230" i="1"/>
  <c r="N1230" i="1"/>
  <c r="E1230" i="1"/>
  <c r="F1230" i="1" s="1"/>
  <c r="Q1229" i="1"/>
  <c r="N1229" i="1"/>
  <c r="E1229" i="1"/>
  <c r="F1229" i="1" s="1"/>
  <c r="Q1228" i="1"/>
  <c r="N1228" i="1"/>
  <c r="E1228" i="1"/>
  <c r="F1228" i="1" s="1"/>
  <c r="Q1227" i="1"/>
  <c r="N1227" i="1"/>
  <c r="E1227" i="1"/>
  <c r="F1227" i="1" s="1"/>
  <c r="Q1226" i="1"/>
  <c r="N1226" i="1"/>
  <c r="E1226" i="1"/>
  <c r="F1226" i="1" s="1"/>
  <c r="Q1225" i="1"/>
  <c r="N1225" i="1"/>
  <c r="E1225" i="1"/>
  <c r="F1225" i="1" s="1"/>
  <c r="Q1224" i="1"/>
  <c r="N1224" i="1"/>
  <c r="E1224" i="1"/>
  <c r="F1224" i="1" s="1"/>
  <c r="Q1223" i="1"/>
  <c r="N1223" i="1"/>
  <c r="E1223" i="1"/>
  <c r="F1223" i="1" s="1"/>
  <c r="Q1222" i="1"/>
  <c r="N1222" i="1"/>
  <c r="E1222" i="1"/>
  <c r="F1222" i="1" s="1"/>
  <c r="C1222" i="1"/>
  <c r="Q1221" i="1"/>
  <c r="N1221" i="1"/>
  <c r="E1221" i="1"/>
  <c r="F1221" i="1" s="1"/>
  <c r="Q1220" i="1"/>
  <c r="N1220" i="1"/>
  <c r="E1220" i="1"/>
  <c r="F1220" i="1" s="1"/>
  <c r="Q1219" i="1"/>
  <c r="N1219" i="1"/>
  <c r="E1219" i="1"/>
  <c r="F1219" i="1" s="1"/>
  <c r="Q1218" i="1"/>
  <c r="N1218" i="1"/>
  <c r="E1218" i="1"/>
  <c r="F1218" i="1" s="1"/>
  <c r="Q1217" i="1"/>
  <c r="N1217" i="1"/>
  <c r="E1217" i="1"/>
  <c r="F1217" i="1" s="1"/>
  <c r="Q1216" i="1"/>
  <c r="N1216" i="1"/>
  <c r="E1216" i="1"/>
  <c r="F1216" i="1" s="1"/>
  <c r="Q1215" i="1"/>
  <c r="N1215" i="1"/>
  <c r="E1215" i="1"/>
  <c r="F1215" i="1" s="1"/>
  <c r="Q1214" i="1"/>
  <c r="N1214" i="1"/>
  <c r="E1214" i="1"/>
  <c r="F1214" i="1" s="1"/>
  <c r="Q1213" i="1"/>
  <c r="N1213" i="1"/>
  <c r="E1213" i="1"/>
  <c r="F1213" i="1" s="1"/>
  <c r="Q1212" i="1"/>
  <c r="N1212" i="1"/>
  <c r="E1212" i="1"/>
  <c r="F1212" i="1" s="1"/>
  <c r="Q1211" i="1"/>
  <c r="N1211" i="1"/>
  <c r="E1211" i="1"/>
  <c r="F1211" i="1" s="1"/>
  <c r="Q1210" i="1"/>
  <c r="N1210" i="1"/>
  <c r="E1210" i="1"/>
  <c r="F1210" i="1" s="1"/>
  <c r="Q1209" i="1"/>
  <c r="N1209" i="1"/>
  <c r="E1209" i="1"/>
  <c r="F1209" i="1" s="1"/>
  <c r="Q1208" i="1"/>
  <c r="N1208" i="1"/>
  <c r="E1208" i="1"/>
  <c r="F1208" i="1" s="1"/>
  <c r="Q1207" i="1"/>
  <c r="N1207" i="1"/>
  <c r="E1207" i="1"/>
  <c r="F1207" i="1" s="1"/>
  <c r="Q1206" i="1"/>
  <c r="E1206" i="1"/>
  <c r="F1206" i="1" s="1"/>
  <c r="Q1205" i="1"/>
  <c r="N1205" i="1"/>
  <c r="E1205" i="1"/>
  <c r="F1205" i="1" s="1"/>
  <c r="Q1204" i="1"/>
  <c r="N1204" i="1"/>
  <c r="E1204" i="1"/>
  <c r="F1204" i="1" s="1"/>
  <c r="Q1203" i="1"/>
  <c r="N1203" i="1"/>
  <c r="E1203" i="1"/>
  <c r="F1203" i="1" s="1"/>
  <c r="Q1202" i="1"/>
  <c r="N1202" i="1"/>
  <c r="E1202" i="1"/>
  <c r="F1202" i="1" s="1"/>
  <c r="Q1201" i="1"/>
  <c r="N1201" i="1"/>
  <c r="E1201" i="1"/>
  <c r="F1201" i="1" s="1"/>
  <c r="Q1200" i="1"/>
  <c r="N1200" i="1"/>
  <c r="E1200" i="1"/>
  <c r="F1200" i="1" s="1"/>
  <c r="Q1199" i="1"/>
  <c r="N1199" i="1"/>
  <c r="E1199" i="1"/>
  <c r="F1199" i="1" s="1"/>
  <c r="Q1198" i="1"/>
  <c r="N1198" i="1"/>
  <c r="E1198" i="1"/>
  <c r="F1198" i="1" s="1"/>
  <c r="Q1197" i="1"/>
  <c r="N1197" i="1"/>
  <c r="E1197" i="1"/>
  <c r="F1197" i="1" s="1"/>
  <c r="Q1196" i="1"/>
  <c r="N1196" i="1"/>
  <c r="E1196" i="1"/>
  <c r="F1196" i="1" s="1"/>
  <c r="Q1195" i="1"/>
  <c r="N1195" i="1"/>
  <c r="E1195" i="1"/>
  <c r="F1195" i="1" s="1"/>
  <c r="Q1194" i="1"/>
  <c r="N1194" i="1"/>
  <c r="E1194" i="1"/>
  <c r="F1194" i="1" s="1"/>
  <c r="Q1193" i="1"/>
  <c r="N1193" i="1"/>
  <c r="E1193" i="1"/>
  <c r="F1193" i="1" s="1"/>
  <c r="Q1192" i="1"/>
  <c r="N1192" i="1"/>
  <c r="D1192" i="1"/>
  <c r="E1192" i="1" s="1"/>
  <c r="F1192" i="1" s="1"/>
  <c r="Q1191" i="1"/>
  <c r="N1191" i="1"/>
  <c r="E1191" i="1"/>
  <c r="F1191" i="1" s="1"/>
  <c r="Q1190" i="1"/>
  <c r="N1190" i="1"/>
  <c r="E1190" i="1"/>
  <c r="F1190" i="1" s="1"/>
  <c r="Q1189" i="1"/>
  <c r="N1189" i="1"/>
  <c r="E1189" i="1"/>
  <c r="F1189" i="1" s="1"/>
  <c r="Q1188" i="1"/>
  <c r="N1188" i="1"/>
  <c r="E1188" i="1"/>
  <c r="F1188" i="1" s="1"/>
  <c r="Q1187" i="1"/>
  <c r="N1187" i="1"/>
  <c r="E1187" i="1"/>
  <c r="F1187" i="1" s="1"/>
  <c r="Q1186" i="1"/>
  <c r="N1186" i="1"/>
  <c r="E1186" i="1"/>
  <c r="F1186" i="1" s="1"/>
  <c r="Q1185" i="1"/>
  <c r="N1185" i="1"/>
  <c r="E1185" i="1"/>
  <c r="F1185" i="1" s="1"/>
  <c r="Q1184" i="1"/>
  <c r="N1184" i="1"/>
  <c r="E1184" i="1"/>
  <c r="F1184" i="1" s="1"/>
  <c r="Q1183" i="1"/>
  <c r="N1183" i="1"/>
  <c r="E1183" i="1"/>
  <c r="F1183" i="1" s="1"/>
  <c r="Q1182" i="1"/>
  <c r="N1182" i="1"/>
  <c r="E1182" i="1"/>
  <c r="F1182" i="1" s="1"/>
  <c r="C1182" i="1"/>
  <c r="C1183" i="1" s="1"/>
  <c r="C1184" i="1" s="1"/>
  <c r="Q1181" i="1"/>
  <c r="N1181" i="1"/>
  <c r="E1181" i="1"/>
  <c r="F1181" i="1" s="1"/>
  <c r="Q1180" i="1"/>
  <c r="N1180" i="1"/>
  <c r="E1180" i="1"/>
  <c r="F1180" i="1" s="1"/>
  <c r="Q1179" i="1"/>
  <c r="N1179" i="1"/>
  <c r="E1179" i="1"/>
  <c r="F1179" i="1" s="1"/>
  <c r="Q1178" i="1"/>
  <c r="N1178" i="1"/>
  <c r="E1178" i="1"/>
  <c r="F1178" i="1" s="1"/>
  <c r="Q1177" i="1"/>
  <c r="N1177" i="1"/>
  <c r="E1177" i="1"/>
  <c r="F1177" i="1" s="1"/>
  <c r="Q1176" i="1"/>
  <c r="N1176" i="1"/>
  <c r="E1176" i="1"/>
  <c r="F1176" i="1" s="1"/>
  <c r="C1176" i="1"/>
  <c r="C1177" i="1" s="1"/>
  <c r="C1179" i="1" s="1"/>
  <c r="Q1175" i="1"/>
  <c r="N1175" i="1"/>
  <c r="E1175" i="1"/>
  <c r="F1175" i="1" s="1"/>
  <c r="Q1174" i="1"/>
  <c r="N1174" i="1"/>
  <c r="E1174" i="1"/>
  <c r="F1174" i="1" s="1"/>
  <c r="C1174" i="1"/>
  <c r="Q1173" i="1"/>
  <c r="N1173" i="1"/>
  <c r="E1173" i="1"/>
  <c r="F1173" i="1" s="1"/>
  <c r="Q1172" i="1"/>
  <c r="N1172" i="1"/>
  <c r="E1172" i="1"/>
  <c r="F1172" i="1" s="1"/>
  <c r="Q1171" i="1"/>
  <c r="N1171" i="1"/>
  <c r="E1171" i="1"/>
  <c r="F1171" i="1" s="1"/>
  <c r="Q1170" i="1"/>
  <c r="N1170" i="1"/>
  <c r="E1170" i="1"/>
  <c r="F1170" i="1" s="1"/>
  <c r="Q1169" i="1"/>
  <c r="N1169" i="1"/>
  <c r="E1169" i="1"/>
  <c r="F1169" i="1" s="1"/>
  <c r="Q1168" i="1"/>
  <c r="N1168" i="1"/>
  <c r="E1168" i="1"/>
  <c r="F1168" i="1" s="1"/>
  <c r="C1168" i="1"/>
  <c r="Q1167" i="1"/>
  <c r="N1167" i="1"/>
  <c r="E1167" i="1"/>
  <c r="F1167" i="1" s="1"/>
  <c r="Q1166" i="1"/>
  <c r="N1166" i="1"/>
  <c r="E1166" i="1"/>
  <c r="F1166" i="1" s="1"/>
  <c r="Q1165" i="1"/>
  <c r="N1165" i="1"/>
  <c r="E1165" i="1"/>
  <c r="F1165" i="1" s="1"/>
  <c r="Q1164" i="1"/>
  <c r="N1164" i="1"/>
  <c r="E1164" i="1"/>
  <c r="F1164" i="1" s="1"/>
  <c r="Q1163" i="1"/>
  <c r="N1163" i="1"/>
  <c r="E1163" i="1"/>
  <c r="F1163" i="1" s="1"/>
  <c r="C1163" i="1"/>
  <c r="C1164" i="1" s="1"/>
  <c r="Q1162" i="1"/>
  <c r="N1162" i="1"/>
  <c r="E1162" i="1"/>
  <c r="F1162" i="1" s="1"/>
  <c r="Q1161" i="1"/>
  <c r="N1161" i="1"/>
  <c r="E1161" i="1"/>
  <c r="F1161" i="1" s="1"/>
  <c r="Q1160" i="1"/>
  <c r="N1160" i="1"/>
  <c r="E1160" i="1"/>
  <c r="F1160" i="1" s="1"/>
  <c r="Q1159" i="1"/>
  <c r="N1159" i="1"/>
  <c r="E1159" i="1"/>
  <c r="F1159" i="1" s="1"/>
  <c r="Q1158" i="1"/>
  <c r="N1158" i="1"/>
  <c r="E1158" i="1"/>
  <c r="F1158" i="1" s="1"/>
  <c r="C1158" i="1"/>
  <c r="C1160" i="1" s="1"/>
  <c r="C1161" i="1" s="1"/>
  <c r="Q1157" i="1"/>
  <c r="N1157" i="1"/>
  <c r="E1157" i="1"/>
  <c r="F1157" i="1" s="1"/>
  <c r="Q1156" i="1"/>
  <c r="N1156" i="1"/>
  <c r="E1156" i="1"/>
  <c r="F1156" i="1" s="1"/>
  <c r="Q1155" i="1"/>
  <c r="N1155" i="1"/>
  <c r="E1155" i="1"/>
  <c r="F1155" i="1" s="1"/>
  <c r="C1155" i="1"/>
  <c r="Q1154" i="1"/>
  <c r="N1154" i="1"/>
  <c r="E1154" i="1"/>
  <c r="F1154" i="1" s="1"/>
  <c r="Q1153" i="1"/>
  <c r="N1153" i="1"/>
  <c r="E1153" i="1"/>
  <c r="F1153" i="1" s="1"/>
  <c r="C1153" i="1"/>
  <c r="Q1152" i="1"/>
  <c r="N1152" i="1"/>
  <c r="E1152" i="1"/>
  <c r="F1152" i="1" s="1"/>
  <c r="Q1151" i="1"/>
  <c r="N1151" i="1"/>
  <c r="E1151" i="1"/>
  <c r="F1151" i="1" s="1"/>
  <c r="Q1150" i="1"/>
  <c r="N1150" i="1"/>
  <c r="E1150" i="1"/>
  <c r="F1150" i="1" s="1"/>
  <c r="Q1149" i="1"/>
  <c r="R1149" i="1" s="1"/>
  <c r="N1149" i="1"/>
  <c r="E1149" i="1"/>
  <c r="F1149" i="1" s="1"/>
  <c r="Q1148" i="1"/>
  <c r="N1148" i="1"/>
  <c r="E1148" i="1"/>
  <c r="F1148" i="1" s="1"/>
  <c r="Q1147" i="1"/>
  <c r="N1147" i="1"/>
  <c r="E1147" i="1"/>
  <c r="F1147" i="1" s="1"/>
  <c r="C1147" i="1"/>
  <c r="C1148" i="1" s="1"/>
  <c r="Q1146" i="1"/>
  <c r="N1146" i="1"/>
  <c r="E1146" i="1"/>
  <c r="F1146" i="1" s="1"/>
  <c r="Q1145" i="1"/>
  <c r="N1145" i="1"/>
  <c r="E1145" i="1"/>
  <c r="F1145" i="1" s="1"/>
  <c r="Q1144" i="1"/>
  <c r="N1144" i="1"/>
  <c r="E1144" i="1"/>
  <c r="F1144" i="1" s="1"/>
  <c r="Q1143" i="1"/>
  <c r="M1143" i="1"/>
  <c r="N1143" i="1" s="1"/>
  <c r="O1143" i="1" s="1"/>
  <c r="E1143" i="1"/>
  <c r="F1143" i="1" s="1"/>
  <c r="Q1142" i="1"/>
  <c r="N1142" i="1"/>
  <c r="E1142" i="1"/>
  <c r="F1142" i="1" s="1"/>
  <c r="Q1141" i="1"/>
  <c r="N1141" i="1"/>
  <c r="E1141" i="1"/>
  <c r="F1141" i="1" s="1"/>
  <c r="Q1140" i="1"/>
  <c r="N1140" i="1"/>
  <c r="E1140" i="1"/>
  <c r="F1140" i="1" s="1"/>
  <c r="Q1139" i="1"/>
  <c r="N1139" i="1"/>
  <c r="E1139" i="1"/>
  <c r="F1139" i="1" s="1"/>
  <c r="Q1138" i="1"/>
  <c r="N1138" i="1"/>
  <c r="E1138" i="1"/>
  <c r="F1138" i="1" s="1"/>
  <c r="Q1137" i="1"/>
  <c r="N1137" i="1"/>
  <c r="E1137" i="1"/>
  <c r="F1137" i="1" s="1"/>
  <c r="Q1136" i="1"/>
  <c r="N1136" i="1"/>
  <c r="E1136" i="1"/>
  <c r="F1136" i="1" s="1"/>
  <c r="Q1135" i="1"/>
  <c r="N1135" i="1"/>
  <c r="E1135" i="1"/>
  <c r="F1135" i="1" s="1"/>
  <c r="Q1134" i="1"/>
  <c r="N1134" i="1"/>
  <c r="E1134" i="1"/>
  <c r="F1134" i="1" s="1"/>
  <c r="Q1133" i="1"/>
  <c r="N1133" i="1"/>
  <c r="E1133" i="1"/>
  <c r="F1133" i="1" s="1"/>
  <c r="Q1132" i="1"/>
  <c r="N1132" i="1"/>
  <c r="E1132" i="1"/>
  <c r="F1132" i="1" s="1"/>
  <c r="Q1131" i="1"/>
  <c r="N1131" i="1"/>
  <c r="E1131" i="1"/>
  <c r="F1131" i="1" s="1"/>
  <c r="Q1130" i="1"/>
  <c r="N1130" i="1"/>
  <c r="E1130" i="1"/>
  <c r="F1130" i="1" s="1"/>
  <c r="Q1129" i="1"/>
  <c r="N1129" i="1"/>
  <c r="E1129" i="1"/>
  <c r="F1129" i="1" s="1"/>
  <c r="C1129" i="1"/>
  <c r="Q1128" i="1"/>
  <c r="N1128" i="1"/>
  <c r="E1128" i="1"/>
  <c r="F1128" i="1" s="1"/>
  <c r="Q1127" i="1"/>
  <c r="N1127" i="1"/>
  <c r="E1127" i="1"/>
  <c r="F1127" i="1" s="1"/>
  <c r="Q1126" i="1"/>
  <c r="N1126" i="1"/>
  <c r="E1126" i="1"/>
  <c r="F1126" i="1" s="1"/>
  <c r="C1126" i="1"/>
  <c r="Q1125" i="1"/>
  <c r="N1125" i="1"/>
  <c r="E1125" i="1"/>
  <c r="F1125" i="1" s="1"/>
  <c r="Q1124" i="1"/>
  <c r="N1124" i="1"/>
  <c r="E1124" i="1"/>
  <c r="F1124" i="1" s="1"/>
  <c r="Q1123" i="1"/>
  <c r="N1123" i="1"/>
  <c r="E1123" i="1"/>
  <c r="F1123" i="1" s="1"/>
  <c r="Q1122" i="1"/>
  <c r="N1122" i="1"/>
  <c r="E1122" i="1"/>
  <c r="F1122" i="1" s="1"/>
  <c r="Q1121" i="1"/>
  <c r="N1121" i="1"/>
  <c r="E1121" i="1"/>
  <c r="F1121" i="1" s="1"/>
  <c r="Q1120" i="1"/>
  <c r="N1120" i="1"/>
  <c r="O1120" i="1" s="1"/>
  <c r="E1120" i="1"/>
  <c r="F1120" i="1" s="1"/>
  <c r="Q1119" i="1"/>
  <c r="N1119" i="1"/>
  <c r="E1119" i="1"/>
  <c r="F1119" i="1" s="1"/>
  <c r="Q1118" i="1"/>
  <c r="N1118" i="1"/>
  <c r="E1118" i="1"/>
  <c r="F1118" i="1" s="1"/>
  <c r="Q1117" i="1"/>
  <c r="N1117" i="1"/>
  <c r="E1117" i="1"/>
  <c r="F1117" i="1" s="1"/>
  <c r="Q1116" i="1"/>
  <c r="N1116" i="1"/>
  <c r="E1116" i="1"/>
  <c r="F1116" i="1" s="1"/>
  <c r="Q1115" i="1"/>
  <c r="N1115" i="1"/>
  <c r="E1115" i="1"/>
  <c r="F1115" i="1" s="1"/>
  <c r="Q1114" i="1"/>
  <c r="N1114" i="1"/>
  <c r="D1114" i="1"/>
  <c r="E1114" i="1" s="1"/>
  <c r="F1114" i="1" s="1"/>
  <c r="Q1113" i="1"/>
  <c r="N1113" i="1"/>
  <c r="E1113" i="1"/>
  <c r="F1113" i="1" s="1"/>
  <c r="Q1112" i="1"/>
  <c r="N1112" i="1"/>
  <c r="E1112" i="1"/>
  <c r="F1112" i="1" s="1"/>
  <c r="Q1111" i="1"/>
  <c r="N1111" i="1"/>
  <c r="E1111" i="1"/>
  <c r="F1111" i="1" s="1"/>
  <c r="Q1110" i="1"/>
  <c r="N1110" i="1"/>
  <c r="E1110" i="1"/>
  <c r="F1110" i="1" s="1"/>
  <c r="Q1109" i="1"/>
  <c r="N1109" i="1"/>
  <c r="E1109" i="1"/>
  <c r="F1109" i="1" s="1"/>
  <c r="Q1108" i="1"/>
  <c r="N1108" i="1"/>
  <c r="D1108" i="1"/>
  <c r="E1108" i="1" s="1"/>
  <c r="F1108" i="1" s="1"/>
  <c r="Q1107" i="1"/>
  <c r="N1107" i="1"/>
  <c r="E1107" i="1"/>
  <c r="F1107" i="1" s="1"/>
  <c r="Q1106" i="1"/>
  <c r="N1106" i="1"/>
  <c r="E1106" i="1"/>
  <c r="F1106" i="1" s="1"/>
  <c r="Q1105" i="1"/>
  <c r="N1105" i="1"/>
  <c r="D1105" i="1"/>
  <c r="E1105" i="1" s="1"/>
  <c r="F1105" i="1" s="1"/>
  <c r="Q1104" i="1"/>
  <c r="N1104" i="1"/>
  <c r="D1104" i="1"/>
  <c r="E1104" i="1" s="1"/>
  <c r="F1104" i="1" s="1"/>
  <c r="Q1103" i="1"/>
  <c r="N1103" i="1"/>
  <c r="D1103" i="1"/>
  <c r="E1103" i="1" s="1"/>
  <c r="F1103" i="1" s="1"/>
  <c r="C1103" i="1"/>
  <c r="Q1102" i="1"/>
  <c r="R1102" i="1" s="1"/>
  <c r="N1102" i="1"/>
  <c r="O1102" i="1" s="1"/>
  <c r="F1102" i="1"/>
  <c r="Q1101" i="1"/>
  <c r="N1101" i="1"/>
  <c r="E1101" i="1"/>
  <c r="F1101" i="1" s="1"/>
  <c r="Q1100" i="1"/>
  <c r="N1100" i="1"/>
  <c r="D1100" i="1"/>
  <c r="E1100" i="1" s="1"/>
  <c r="F1100" i="1" s="1"/>
  <c r="Q1099" i="1"/>
  <c r="N1099" i="1"/>
  <c r="E1099" i="1"/>
  <c r="F1099" i="1" s="1"/>
  <c r="Q1098" i="1"/>
  <c r="N1098" i="1"/>
  <c r="E1098" i="1"/>
  <c r="F1098" i="1" s="1"/>
  <c r="Q1097" i="1"/>
  <c r="N1097" i="1"/>
  <c r="D1097" i="1"/>
  <c r="E1097" i="1" s="1"/>
  <c r="F1097" i="1" s="1"/>
  <c r="Q1096" i="1"/>
  <c r="N1096" i="1"/>
  <c r="D1096" i="1"/>
  <c r="E1096" i="1" s="1"/>
  <c r="F1096" i="1" s="1"/>
  <c r="Q1095" i="1"/>
  <c r="N1095" i="1"/>
  <c r="E1095" i="1"/>
  <c r="F1095" i="1" s="1"/>
  <c r="Q1094" i="1"/>
  <c r="N1094" i="1"/>
  <c r="D1094" i="1"/>
  <c r="E1094" i="1" s="1"/>
  <c r="F1094" i="1" s="1"/>
  <c r="Q1093" i="1"/>
  <c r="N1093" i="1"/>
  <c r="E1093" i="1"/>
  <c r="F1093" i="1" s="1"/>
  <c r="Q1092" i="1"/>
  <c r="N1092" i="1"/>
  <c r="E1092" i="1"/>
  <c r="F1092" i="1" s="1"/>
  <c r="Q1091" i="1"/>
  <c r="N1091" i="1"/>
  <c r="E1091" i="1"/>
  <c r="F1091" i="1" s="1"/>
  <c r="Q1090" i="1"/>
  <c r="N1090" i="1"/>
  <c r="E1090" i="1"/>
  <c r="F1090" i="1" s="1"/>
  <c r="Q1089" i="1"/>
  <c r="N1089" i="1"/>
  <c r="E1089" i="1"/>
  <c r="F1089" i="1" s="1"/>
  <c r="Q1088" i="1"/>
  <c r="N1088" i="1"/>
  <c r="O1088" i="1" s="1"/>
  <c r="E1088" i="1"/>
  <c r="F1088" i="1" s="1"/>
  <c r="Q1087" i="1"/>
  <c r="N1087" i="1"/>
  <c r="E1087" i="1"/>
  <c r="F1087" i="1" s="1"/>
  <c r="Q1086" i="1"/>
  <c r="N1086" i="1"/>
  <c r="E1086" i="1"/>
  <c r="F1086" i="1" s="1"/>
  <c r="Q1085" i="1"/>
  <c r="N1085" i="1"/>
  <c r="E1085" i="1"/>
  <c r="F1085" i="1" s="1"/>
  <c r="Q1084" i="1"/>
  <c r="N1084" i="1"/>
  <c r="E1084" i="1"/>
  <c r="F1084" i="1" s="1"/>
  <c r="Q1083" i="1"/>
  <c r="N1083" i="1"/>
  <c r="E1083" i="1"/>
  <c r="F1083" i="1" s="1"/>
  <c r="Q1082" i="1"/>
  <c r="N1082" i="1"/>
  <c r="E1082" i="1"/>
  <c r="F1082" i="1" s="1"/>
  <c r="Q1081" i="1"/>
  <c r="N1081" i="1"/>
  <c r="E1081" i="1"/>
  <c r="F1081" i="1" s="1"/>
  <c r="Q1080" i="1"/>
  <c r="N1080" i="1"/>
  <c r="E1080" i="1"/>
  <c r="F1080" i="1" s="1"/>
  <c r="Q1079" i="1"/>
  <c r="N1079" i="1"/>
  <c r="E1079" i="1"/>
  <c r="F1079" i="1" s="1"/>
  <c r="Q1078" i="1"/>
  <c r="N1078" i="1"/>
  <c r="E1078" i="1"/>
  <c r="F1078" i="1" s="1"/>
  <c r="Q1077" i="1"/>
  <c r="N1077" i="1"/>
  <c r="E1077" i="1"/>
  <c r="F1077" i="1" s="1"/>
  <c r="Q1076" i="1"/>
  <c r="N1076" i="1"/>
  <c r="E1076" i="1"/>
  <c r="F1076" i="1" s="1"/>
  <c r="Q1075" i="1"/>
  <c r="N1075" i="1"/>
  <c r="E1075" i="1"/>
  <c r="F1075" i="1" s="1"/>
  <c r="Q1074" i="1"/>
  <c r="N1074" i="1"/>
  <c r="E1074" i="1"/>
  <c r="F1074" i="1" s="1"/>
  <c r="Q1073" i="1"/>
  <c r="N1073" i="1"/>
  <c r="E1073" i="1"/>
  <c r="F1073" i="1" s="1"/>
  <c r="Q1072" i="1"/>
  <c r="N1072" i="1"/>
  <c r="E1072" i="1"/>
  <c r="F1072" i="1" s="1"/>
  <c r="Q1071" i="1"/>
  <c r="N1071" i="1"/>
  <c r="E1071" i="1"/>
  <c r="F1071" i="1" s="1"/>
  <c r="Q1070" i="1"/>
  <c r="N1070" i="1"/>
  <c r="E1070" i="1"/>
  <c r="F1070" i="1" s="1"/>
  <c r="Q1069" i="1"/>
  <c r="N1069" i="1"/>
  <c r="E1069" i="1"/>
  <c r="F1069" i="1" s="1"/>
  <c r="Q1068" i="1"/>
  <c r="N1068" i="1"/>
  <c r="E1068" i="1"/>
  <c r="F1068" i="1" s="1"/>
  <c r="Q1067" i="1"/>
  <c r="N1067" i="1"/>
  <c r="E1067" i="1"/>
  <c r="F1067" i="1" s="1"/>
  <c r="Q1066" i="1"/>
  <c r="N1066" i="1"/>
  <c r="E1066" i="1"/>
  <c r="F1066" i="1" s="1"/>
  <c r="Q1065" i="1"/>
  <c r="N1065" i="1"/>
  <c r="E1065" i="1"/>
  <c r="F1065" i="1" s="1"/>
  <c r="Q1064" i="1"/>
  <c r="N1064" i="1"/>
  <c r="E1064" i="1"/>
  <c r="F1064" i="1" s="1"/>
  <c r="Q1063" i="1"/>
  <c r="N1063" i="1"/>
  <c r="D1063" i="1"/>
  <c r="E1063" i="1" s="1"/>
  <c r="F1063" i="1" s="1"/>
  <c r="Q1062" i="1"/>
  <c r="N1062" i="1"/>
  <c r="E1062" i="1"/>
  <c r="F1062" i="1" s="1"/>
  <c r="Q1061" i="1"/>
  <c r="N1061" i="1"/>
  <c r="E1061" i="1"/>
  <c r="F1061" i="1" s="1"/>
  <c r="Q1060" i="1"/>
  <c r="N1060" i="1"/>
  <c r="E1060" i="1"/>
  <c r="F1060" i="1" s="1"/>
  <c r="Q1059" i="1"/>
  <c r="N1059" i="1"/>
  <c r="E1059" i="1"/>
  <c r="F1059" i="1" s="1"/>
  <c r="Q1058" i="1"/>
  <c r="N1058" i="1"/>
  <c r="E1058" i="1"/>
  <c r="F1058" i="1" s="1"/>
  <c r="Q1057" i="1"/>
  <c r="N1057" i="1"/>
  <c r="E1057" i="1"/>
  <c r="F1057" i="1" s="1"/>
  <c r="Q1056" i="1"/>
  <c r="N1056" i="1"/>
  <c r="E1056" i="1"/>
  <c r="F1056" i="1" s="1"/>
  <c r="Q1055" i="1"/>
  <c r="N1055" i="1"/>
  <c r="E1055" i="1"/>
  <c r="F1055" i="1" s="1"/>
  <c r="Q1054" i="1"/>
  <c r="N1054" i="1"/>
  <c r="E1054" i="1"/>
  <c r="F1054" i="1" s="1"/>
  <c r="Q1053" i="1"/>
  <c r="N1053" i="1"/>
  <c r="E1053" i="1"/>
  <c r="F1053" i="1" s="1"/>
  <c r="Q1052" i="1"/>
  <c r="N1052" i="1"/>
  <c r="E1052" i="1"/>
  <c r="F1052" i="1" s="1"/>
  <c r="Q1051" i="1"/>
  <c r="N1051" i="1"/>
  <c r="D1051" i="1"/>
  <c r="E1051" i="1" s="1"/>
  <c r="F1051" i="1" s="1"/>
  <c r="Q1050" i="1"/>
  <c r="N1050" i="1"/>
  <c r="E1050" i="1"/>
  <c r="F1050" i="1" s="1"/>
  <c r="Q1049" i="1"/>
  <c r="N1049" i="1"/>
  <c r="E1049" i="1"/>
  <c r="F1049" i="1" s="1"/>
  <c r="Q1048" i="1"/>
  <c r="N1048" i="1"/>
  <c r="E1048" i="1"/>
  <c r="F1048" i="1" s="1"/>
  <c r="Q1047" i="1"/>
  <c r="N1047" i="1"/>
  <c r="E1047" i="1"/>
  <c r="F1047" i="1" s="1"/>
  <c r="Q1046" i="1"/>
  <c r="N1046" i="1"/>
  <c r="E1046" i="1"/>
  <c r="F1046" i="1" s="1"/>
  <c r="Q1045" i="1"/>
  <c r="N1045" i="1"/>
  <c r="E1045" i="1"/>
  <c r="F1045" i="1" s="1"/>
  <c r="C1045" i="1"/>
  <c r="Q1044" i="1"/>
  <c r="N1044" i="1"/>
  <c r="E1044" i="1"/>
  <c r="F1044" i="1" s="1"/>
  <c r="Q1043" i="1"/>
  <c r="N1043" i="1"/>
  <c r="E1043" i="1"/>
  <c r="F1043" i="1" s="1"/>
  <c r="Q1042" i="1"/>
  <c r="N1042" i="1"/>
  <c r="E1042" i="1"/>
  <c r="F1042" i="1" s="1"/>
  <c r="Q1041" i="1"/>
  <c r="N1041" i="1"/>
  <c r="E1041" i="1"/>
  <c r="F1041" i="1" s="1"/>
  <c r="Q1040" i="1"/>
  <c r="N1040" i="1"/>
  <c r="E1040" i="1"/>
  <c r="F1040" i="1" s="1"/>
  <c r="Q1039" i="1"/>
  <c r="N1039" i="1"/>
  <c r="E1039" i="1"/>
  <c r="F1039" i="1" s="1"/>
  <c r="Q1038" i="1"/>
  <c r="N1038" i="1"/>
  <c r="E1038" i="1"/>
  <c r="F1038" i="1" s="1"/>
  <c r="Q1037" i="1"/>
  <c r="N1037" i="1"/>
  <c r="E1037" i="1"/>
  <c r="F1037" i="1" s="1"/>
  <c r="Q1036" i="1"/>
  <c r="N1036" i="1"/>
  <c r="E1036" i="1"/>
  <c r="F1036" i="1" s="1"/>
  <c r="Q1035" i="1"/>
  <c r="N1035" i="1"/>
  <c r="E1035" i="1"/>
  <c r="F1035" i="1" s="1"/>
  <c r="Q1034" i="1"/>
  <c r="N1034" i="1"/>
  <c r="E1034" i="1"/>
  <c r="F1034" i="1" s="1"/>
  <c r="Q1033" i="1"/>
  <c r="N1033" i="1"/>
  <c r="E1033" i="1"/>
  <c r="F1033" i="1" s="1"/>
  <c r="Q1032" i="1"/>
  <c r="N1032" i="1"/>
  <c r="E1032" i="1"/>
  <c r="F1032" i="1" s="1"/>
  <c r="Q1031" i="1"/>
  <c r="N1031" i="1"/>
  <c r="E1031" i="1"/>
  <c r="F1031" i="1" s="1"/>
  <c r="Q1030" i="1"/>
  <c r="N1030" i="1"/>
  <c r="O1030" i="1" s="1"/>
  <c r="E1030" i="1"/>
  <c r="F1030" i="1" s="1"/>
  <c r="Q1029" i="1"/>
  <c r="N1029" i="1"/>
  <c r="E1029" i="1"/>
  <c r="F1029" i="1" s="1"/>
  <c r="Q1028" i="1"/>
  <c r="N1028" i="1"/>
  <c r="E1028" i="1"/>
  <c r="F1028" i="1" s="1"/>
  <c r="Q1027" i="1"/>
  <c r="N1027" i="1"/>
  <c r="E1027" i="1"/>
  <c r="F1027" i="1" s="1"/>
  <c r="Q1026" i="1"/>
  <c r="N1026" i="1"/>
  <c r="E1026" i="1"/>
  <c r="F1026" i="1" s="1"/>
  <c r="Q1025" i="1"/>
  <c r="N1025" i="1"/>
  <c r="E1025" i="1"/>
  <c r="F1025" i="1" s="1"/>
  <c r="Q1024" i="1"/>
  <c r="N1024" i="1"/>
  <c r="E1024" i="1"/>
  <c r="F1024" i="1" s="1"/>
  <c r="Q1023" i="1"/>
  <c r="N1023" i="1"/>
  <c r="E1023" i="1"/>
  <c r="F1023" i="1" s="1"/>
  <c r="Q1022" i="1"/>
  <c r="N1022" i="1"/>
  <c r="E1022" i="1"/>
  <c r="F1022" i="1" s="1"/>
  <c r="Q1021" i="1"/>
  <c r="N1021" i="1"/>
  <c r="E1021" i="1"/>
  <c r="F1021" i="1" s="1"/>
  <c r="Q1020" i="1"/>
  <c r="N1020" i="1"/>
  <c r="D1020" i="1"/>
  <c r="E1020" i="1" s="1"/>
  <c r="F1020" i="1" s="1"/>
  <c r="Q1019" i="1"/>
  <c r="N1019" i="1"/>
  <c r="E1019" i="1"/>
  <c r="F1019" i="1" s="1"/>
  <c r="Q1018" i="1"/>
  <c r="N1018" i="1"/>
  <c r="E1018" i="1"/>
  <c r="F1018" i="1" s="1"/>
  <c r="Q1017" i="1"/>
  <c r="N1017" i="1"/>
  <c r="E1017" i="1"/>
  <c r="F1017" i="1" s="1"/>
  <c r="Q1016" i="1"/>
  <c r="N1016" i="1"/>
  <c r="E1016" i="1"/>
  <c r="F1016" i="1" s="1"/>
  <c r="Q1015" i="1"/>
  <c r="N1015" i="1"/>
  <c r="E1015" i="1"/>
  <c r="F1015" i="1" s="1"/>
  <c r="Q1014" i="1"/>
  <c r="N1014" i="1"/>
  <c r="E1014" i="1"/>
  <c r="F1014" i="1" s="1"/>
  <c r="Q1013" i="1"/>
  <c r="N1013" i="1"/>
  <c r="E1013" i="1"/>
  <c r="F1013" i="1" s="1"/>
  <c r="Q1012" i="1"/>
  <c r="N1012" i="1"/>
  <c r="D1012" i="1"/>
  <c r="E1012" i="1" s="1"/>
  <c r="F1012" i="1" s="1"/>
  <c r="Q1011" i="1"/>
  <c r="N1011" i="1"/>
  <c r="E1011" i="1"/>
  <c r="F1011" i="1" s="1"/>
  <c r="Q1010" i="1"/>
  <c r="N1010" i="1"/>
  <c r="E1010" i="1"/>
  <c r="F1010" i="1" s="1"/>
  <c r="Q1009" i="1"/>
  <c r="N1009" i="1"/>
  <c r="E1009" i="1"/>
  <c r="F1009" i="1" s="1"/>
  <c r="Q1008" i="1"/>
  <c r="N1008" i="1"/>
  <c r="E1008" i="1"/>
  <c r="F1008" i="1" s="1"/>
  <c r="Q1007" i="1"/>
  <c r="N1007" i="1"/>
  <c r="E1007" i="1"/>
  <c r="F1007" i="1" s="1"/>
  <c r="Q1006" i="1"/>
  <c r="N1006" i="1"/>
  <c r="E1006" i="1"/>
  <c r="F1006" i="1" s="1"/>
  <c r="Q1005" i="1"/>
  <c r="N1005" i="1"/>
  <c r="E1005" i="1"/>
  <c r="F1005" i="1" s="1"/>
  <c r="Q1004" i="1"/>
  <c r="N1004" i="1"/>
  <c r="E1004" i="1"/>
  <c r="F1004" i="1" s="1"/>
  <c r="Q1003" i="1"/>
  <c r="N1003" i="1"/>
  <c r="E1003" i="1"/>
  <c r="F1003" i="1" s="1"/>
  <c r="C1003" i="1"/>
  <c r="Q1002" i="1"/>
  <c r="N1002" i="1"/>
  <c r="E1002" i="1"/>
  <c r="F1002" i="1" s="1"/>
  <c r="Q1001" i="1"/>
  <c r="N1001" i="1"/>
  <c r="E1001" i="1"/>
  <c r="F1001" i="1" s="1"/>
  <c r="Q1000" i="1"/>
  <c r="N1000" i="1"/>
  <c r="E1000" i="1"/>
  <c r="F1000" i="1" s="1"/>
  <c r="Q999" i="1"/>
  <c r="N999" i="1"/>
  <c r="E999" i="1"/>
  <c r="F999" i="1" s="1"/>
  <c r="Q998" i="1"/>
  <c r="N998" i="1"/>
  <c r="E998" i="1"/>
  <c r="F998" i="1" s="1"/>
  <c r="Q997" i="1"/>
  <c r="N997" i="1"/>
  <c r="E997" i="1"/>
  <c r="F997" i="1" s="1"/>
  <c r="Q996" i="1"/>
  <c r="N996" i="1"/>
  <c r="E996" i="1"/>
  <c r="F996" i="1" s="1"/>
  <c r="Q995" i="1"/>
  <c r="N995" i="1"/>
  <c r="E995" i="1"/>
  <c r="F995" i="1" s="1"/>
  <c r="Q994" i="1"/>
  <c r="N994" i="1"/>
  <c r="D994" i="1"/>
  <c r="E994" i="1" s="1"/>
  <c r="F994" i="1" s="1"/>
  <c r="Q993" i="1"/>
  <c r="N993" i="1"/>
  <c r="E993" i="1"/>
  <c r="F993" i="1" s="1"/>
  <c r="Q992" i="1"/>
  <c r="N992" i="1"/>
  <c r="E992" i="1"/>
  <c r="F992" i="1" s="1"/>
  <c r="Q991" i="1"/>
  <c r="N991" i="1"/>
  <c r="E991" i="1"/>
  <c r="F991" i="1" s="1"/>
  <c r="C991" i="1"/>
  <c r="Q990" i="1"/>
  <c r="N990" i="1"/>
  <c r="E990" i="1"/>
  <c r="F990" i="1" s="1"/>
  <c r="Q989" i="1"/>
  <c r="N989" i="1"/>
  <c r="E989" i="1"/>
  <c r="F989" i="1" s="1"/>
  <c r="Q988" i="1"/>
  <c r="N988" i="1"/>
  <c r="E988" i="1"/>
  <c r="F988" i="1" s="1"/>
  <c r="C988" i="1"/>
  <c r="Q987" i="1"/>
  <c r="N987" i="1"/>
  <c r="E987" i="1"/>
  <c r="F987" i="1" s="1"/>
  <c r="Q986" i="1"/>
  <c r="N986" i="1"/>
  <c r="D986" i="1"/>
  <c r="E986" i="1" s="1"/>
  <c r="F986" i="1" s="1"/>
  <c r="Q985" i="1"/>
  <c r="N985" i="1"/>
  <c r="E985" i="1"/>
  <c r="F985" i="1" s="1"/>
  <c r="C985" i="1"/>
  <c r="C986" i="1" s="1"/>
  <c r="Q984" i="1"/>
  <c r="N984" i="1"/>
  <c r="E984" i="1"/>
  <c r="F984" i="1" s="1"/>
  <c r="Q983" i="1"/>
  <c r="N983" i="1"/>
  <c r="D983" i="1"/>
  <c r="E983" i="1" s="1"/>
  <c r="F983" i="1" s="1"/>
  <c r="Q982" i="1"/>
  <c r="N982" i="1"/>
  <c r="E982" i="1"/>
  <c r="F982" i="1" s="1"/>
  <c r="Q981" i="1"/>
  <c r="N981" i="1"/>
  <c r="E981" i="1"/>
  <c r="F981" i="1" s="1"/>
  <c r="Q980" i="1"/>
  <c r="M980" i="1"/>
  <c r="N980" i="1" s="1"/>
  <c r="O980" i="1" s="1"/>
  <c r="E980" i="1"/>
  <c r="F980" i="1" s="1"/>
  <c r="Q979" i="1"/>
  <c r="N979" i="1"/>
  <c r="E979" i="1"/>
  <c r="F979" i="1" s="1"/>
  <c r="Q978" i="1"/>
  <c r="N978" i="1"/>
  <c r="E978" i="1"/>
  <c r="F978" i="1" s="1"/>
  <c r="Q977" i="1"/>
  <c r="N977" i="1"/>
  <c r="E977" i="1"/>
  <c r="F977" i="1" s="1"/>
  <c r="Q976" i="1"/>
  <c r="N976" i="1"/>
  <c r="E976" i="1"/>
  <c r="F976" i="1" s="1"/>
  <c r="Q975" i="1"/>
  <c r="N975" i="1"/>
  <c r="E975" i="1"/>
  <c r="F975" i="1" s="1"/>
  <c r="Q974" i="1"/>
  <c r="N974" i="1"/>
  <c r="E974" i="1"/>
  <c r="F974" i="1" s="1"/>
  <c r="Q973" i="1"/>
  <c r="N973" i="1"/>
  <c r="E973" i="1"/>
  <c r="F973" i="1" s="1"/>
  <c r="Q972" i="1"/>
  <c r="N972" i="1"/>
  <c r="E972" i="1"/>
  <c r="F972" i="1" s="1"/>
  <c r="Q971" i="1"/>
  <c r="N971" i="1"/>
  <c r="E971" i="1"/>
  <c r="F971" i="1" s="1"/>
  <c r="Q970" i="1"/>
  <c r="N970" i="1"/>
  <c r="E970" i="1"/>
  <c r="F970" i="1" s="1"/>
  <c r="Q969" i="1"/>
  <c r="N969" i="1"/>
  <c r="E969" i="1"/>
  <c r="F969" i="1" s="1"/>
  <c r="Q968" i="1"/>
  <c r="N968" i="1"/>
  <c r="E968" i="1"/>
  <c r="F968" i="1" s="1"/>
  <c r="Q967" i="1"/>
  <c r="N967" i="1"/>
  <c r="E967" i="1"/>
  <c r="F967" i="1" s="1"/>
  <c r="Q966" i="1"/>
  <c r="N966" i="1"/>
  <c r="E966" i="1"/>
  <c r="F966" i="1" s="1"/>
  <c r="Q965" i="1"/>
  <c r="N965" i="1"/>
  <c r="E965" i="1"/>
  <c r="F965" i="1" s="1"/>
  <c r="Q964" i="1"/>
  <c r="N964" i="1"/>
  <c r="E964" i="1"/>
  <c r="F964" i="1" s="1"/>
  <c r="C964" i="1"/>
  <c r="Q963" i="1"/>
  <c r="N963" i="1"/>
  <c r="E963" i="1"/>
  <c r="F963" i="1" s="1"/>
  <c r="Q962" i="1"/>
  <c r="N962" i="1"/>
  <c r="E962" i="1"/>
  <c r="F962" i="1" s="1"/>
  <c r="C962" i="1"/>
  <c r="Q961" i="1"/>
  <c r="N961" i="1"/>
  <c r="E961" i="1"/>
  <c r="F961" i="1" s="1"/>
  <c r="Q960" i="1"/>
  <c r="N960" i="1"/>
  <c r="E960" i="1"/>
  <c r="F960" i="1" s="1"/>
  <c r="Q959" i="1"/>
  <c r="M959" i="1"/>
  <c r="N959" i="1" s="1"/>
  <c r="O959" i="1" s="1"/>
  <c r="E959" i="1"/>
  <c r="F959" i="1" s="1"/>
  <c r="Q958" i="1"/>
  <c r="N958" i="1"/>
  <c r="E958" i="1"/>
  <c r="F958" i="1" s="1"/>
  <c r="Q957" i="1"/>
  <c r="N957" i="1"/>
  <c r="D957" i="1"/>
  <c r="E957" i="1" s="1"/>
  <c r="F957" i="1" s="1"/>
  <c r="Q956" i="1"/>
  <c r="N956" i="1"/>
  <c r="E956" i="1"/>
  <c r="F956" i="1" s="1"/>
  <c r="Q955" i="1"/>
  <c r="N955" i="1"/>
  <c r="E955" i="1"/>
  <c r="F955" i="1" s="1"/>
  <c r="Q954" i="1"/>
  <c r="N954" i="1"/>
  <c r="E954" i="1"/>
  <c r="F954" i="1" s="1"/>
  <c r="Q953" i="1"/>
  <c r="N953" i="1"/>
  <c r="E953" i="1"/>
  <c r="F953" i="1" s="1"/>
  <c r="Q952" i="1"/>
  <c r="N952" i="1"/>
  <c r="E952" i="1"/>
  <c r="F952" i="1" s="1"/>
  <c r="Q951" i="1"/>
  <c r="N951" i="1"/>
  <c r="E951" i="1"/>
  <c r="F951" i="1" s="1"/>
  <c r="Q950" i="1"/>
  <c r="N950" i="1"/>
  <c r="E950" i="1"/>
  <c r="F950" i="1" s="1"/>
  <c r="Q949" i="1"/>
  <c r="N949" i="1"/>
  <c r="E949" i="1"/>
  <c r="F949" i="1" s="1"/>
  <c r="Q948" i="1"/>
  <c r="N948" i="1"/>
  <c r="E948" i="1"/>
  <c r="F948" i="1" s="1"/>
  <c r="C948" i="1"/>
  <c r="Q947" i="1"/>
  <c r="N947" i="1"/>
  <c r="E947" i="1"/>
  <c r="F947" i="1" s="1"/>
  <c r="Q946" i="1"/>
  <c r="N946" i="1"/>
  <c r="E946" i="1"/>
  <c r="F946" i="1" s="1"/>
  <c r="Q945" i="1"/>
  <c r="N945" i="1"/>
  <c r="E945" i="1"/>
  <c r="F945" i="1" s="1"/>
  <c r="Q944" i="1"/>
  <c r="N944" i="1"/>
  <c r="E944" i="1"/>
  <c r="F944" i="1" s="1"/>
  <c r="Q943" i="1"/>
  <c r="N943" i="1"/>
  <c r="E943" i="1"/>
  <c r="F943" i="1" s="1"/>
  <c r="Q942" i="1"/>
  <c r="N942" i="1"/>
  <c r="E942" i="1"/>
  <c r="F942" i="1" s="1"/>
  <c r="C942" i="1"/>
  <c r="C943" i="1" s="1"/>
  <c r="C944" i="1" s="1"/>
  <c r="C945" i="1" s="1"/>
  <c r="Q941" i="1"/>
  <c r="N941" i="1"/>
  <c r="E941" i="1"/>
  <c r="F941" i="1" s="1"/>
  <c r="Q940" i="1"/>
  <c r="N940" i="1"/>
  <c r="E940" i="1"/>
  <c r="F940" i="1" s="1"/>
  <c r="Q939" i="1"/>
  <c r="N939" i="1"/>
  <c r="E939" i="1"/>
  <c r="F939" i="1" s="1"/>
  <c r="Q938" i="1"/>
  <c r="N938" i="1"/>
  <c r="E938" i="1"/>
  <c r="F938" i="1" s="1"/>
  <c r="C938" i="1"/>
  <c r="Q937" i="1"/>
  <c r="N937" i="1"/>
  <c r="E937" i="1"/>
  <c r="F937" i="1" s="1"/>
  <c r="C937" i="1"/>
  <c r="Q936" i="1"/>
  <c r="N936" i="1"/>
  <c r="E936" i="1"/>
  <c r="F936" i="1" s="1"/>
  <c r="C936" i="1"/>
  <c r="Q935" i="1"/>
  <c r="N935" i="1"/>
  <c r="E935" i="1"/>
  <c r="F935" i="1" s="1"/>
  <c r="Q934" i="1"/>
  <c r="N934" i="1"/>
  <c r="E934" i="1"/>
  <c r="F934" i="1" s="1"/>
  <c r="Q933" i="1"/>
  <c r="N933" i="1"/>
  <c r="E933" i="1"/>
  <c r="F933" i="1" s="1"/>
  <c r="Q932" i="1"/>
  <c r="N932" i="1"/>
  <c r="E932" i="1"/>
  <c r="F932" i="1" s="1"/>
  <c r="Q931" i="1"/>
  <c r="N931" i="1"/>
  <c r="E931" i="1"/>
  <c r="F931" i="1" s="1"/>
  <c r="Q930" i="1"/>
  <c r="N930" i="1"/>
  <c r="E930" i="1"/>
  <c r="F930" i="1" s="1"/>
  <c r="Q929" i="1"/>
  <c r="N929" i="1"/>
  <c r="E929" i="1"/>
  <c r="F929" i="1" s="1"/>
  <c r="C929" i="1"/>
  <c r="C935" i="1" s="1"/>
  <c r="Q928" i="1"/>
  <c r="N928" i="1"/>
  <c r="E928" i="1"/>
  <c r="F928" i="1" s="1"/>
  <c r="Q927" i="1"/>
  <c r="N927" i="1"/>
  <c r="E927" i="1"/>
  <c r="F927" i="1" s="1"/>
  <c r="Q926" i="1"/>
  <c r="N926" i="1"/>
  <c r="E926" i="1"/>
  <c r="F926" i="1" s="1"/>
  <c r="Q925" i="1"/>
  <c r="N925" i="1"/>
  <c r="E925" i="1"/>
  <c r="F925" i="1" s="1"/>
  <c r="Q924" i="1"/>
  <c r="N924" i="1"/>
  <c r="E924" i="1"/>
  <c r="F924" i="1" s="1"/>
  <c r="Q923" i="1"/>
  <c r="N923" i="1"/>
  <c r="E923" i="1"/>
  <c r="F923" i="1" s="1"/>
  <c r="Q922" i="1"/>
  <c r="N922" i="1"/>
  <c r="E922" i="1"/>
  <c r="F922" i="1" s="1"/>
  <c r="C922" i="1"/>
  <c r="Q921" i="1"/>
  <c r="R921" i="1" s="1"/>
  <c r="N921" i="1"/>
  <c r="E921" i="1"/>
  <c r="F921" i="1" s="1"/>
  <c r="Q920" i="1"/>
  <c r="N920" i="1"/>
  <c r="E920" i="1"/>
  <c r="F920" i="1" s="1"/>
  <c r="Q919" i="1"/>
  <c r="N919" i="1"/>
  <c r="E919" i="1"/>
  <c r="F919" i="1" s="1"/>
  <c r="Q918" i="1"/>
  <c r="N918" i="1"/>
  <c r="E918" i="1"/>
  <c r="F918" i="1" s="1"/>
  <c r="Q917" i="1"/>
  <c r="N917" i="1"/>
  <c r="E917" i="1"/>
  <c r="F917" i="1" s="1"/>
  <c r="C917" i="1"/>
  <c r="Q916" i="1"/>
  <c r="N916" i="1"/>
  <c r="E916" i="1"/>
  <c r="F916" i="1" s="1"/>
  <c r="Q915" i="1"/>
  <c r="N915" i="1"/>
  <c r="E915" i="1"/>
  <c r="F915" i="1" s="1"/>
  <c r="Q914" i="1"/>
  <c r="N914" i="1"/>
  <c r="E914" i="1"/>
  <c r="F914" i="1" s="1"/>
  <c r="C914" i="1"/>
  <c r="C915" i="1" s="1"/>
  <c r="Q913" i="1"/>
  <c r="N913" i="1"/>
  <c r="E913" i="1"/>
  <c r="F913" i="1" s="1"/>
  <c r="Q912" i="1"/>
  <c r="N912" i="1"/>
  <c r="E912" i="1"/>
  <c r="F912" i="1" s="1"/>
  <c r="Q911" i="1"/>
  <c r="N911" i="1"/>
  <c r="E911" i="1"/>
  <c r="F911" i="1" s="1"/>
  <c r="Q910" i="1"/>
  <c r="N910" i="1"/>
  <c r="E910" i="1"/>
  <c r="F910" i="1" s="1"/>
  <c r="Q909" i="1"/>
  <c r="N909" i="1"/>
  <c r="E909" i="1"/>
  <c r="F909" i="1" s="1"/>
  <c r="Q908" i="1"/>
  <c r="N908" i="1"/>
  <c r="E908" i="1"/>
  <c r="F908" i="1" s="1"/>
  <c r="C908" i="1"/>
  <c r="Q907" i="1"/>
  <c r="N907" i="1"/>
  <c r="E907" i="1"/>
  <c r="F907" i="1" s="1"/>
  <c r="C907" i="1"/>
  <c r="Q906" i="1"/>
  <c r="N906" i="1"/>
  <c r="E906" i="1"/>
  <c r="F906" i="1" s="1"/>
  <c r="C906" i="1"/>
  <c r="Q905" i="1"/>
  <c r="N905" i="1"/>
  <c r="E905" i="1"/>
  <c r="F905" i="1" s="1"/>
  <c r="Q904" i="1"/>
  <c r="N904" i="1"/>
  <c r="E904" i="1"/>
  <c r="F904" i="1" s="1"/>
  <c r="Q903" i="1"/>
  <c r="N903" i="1"/>
  <c r="E903" i="1"/>
  <c r="F903" i="1" s="1"/>
  <c r="Q902" i="1"/>
  <c r="N902" i="1"/>
  <c r="E902" i="1"/>
  <c r="F902" i="1" s="1"/>
  <c r="Q901" i="1"/>
  <c r="N901" i="1"/>
  <c r="E901" i="1"/>
  <c r="F901" i="1" s="1"/>
  <c r="Q900" i="1"/>
  <c r="N900" i="1"/>
  <c r="E900" i="1"/>
  <c r="F900" i="1" s="1"/>
  <c r="Q899" i="1"/>
  <c r="N899" i="1"/>
  <c r="E899" i="1"/>
  <c r="F899" i="1" s="1"/>
  <c r="Q898" i="1"/>
  <c r="N898" i="1"/>
  <c r="E898" i="1"/>
  <c r="F898" i="1" s="1"/>
  <c r="Q897" i="1"/>
  <c r="N897" i="1"/>
  <c r="E897" i="1"/>
  <c r="F897" i="1" s="1"/>
  <c r="Q896" i="1"/>
  <c r="N896" i="1"/>
  <c r="E896" i="1"/>
  <c r="F896" i="1" s="1"/>
  <c r="Q895" i="1"/>
  <c r="N895" i="1"/>
  <c r="E895" i="1"/>
  <c r="F895" i="1" s="1"/>
  <c r="Q894" i="1"/>
  <c r="N894" i="1"/>
  <c r="E894" i="1"/>
  <c r="F894" i="1" s="1"/>
  <c r="Q893" i="1"/>
  <c r="N893" i="1"/>
  <c r="E893" i="1"/>
  <c r="F893" i="1" s="1"/>
  <c r="Q892" i="1"/>
  <c r="N892" i="1"/>
  <c r="E892" i="1"/>
  <c r="F892" i="1" s="1"/>
  <c r="Q891" i="1"/>
  <c r="N891" i="1"/>
  <c r="E891" i="1"/>
  <c r="F891" i="1" s="1"/>
  <c r="Q890" i="1"/>
  <c r="N890" i="1"/>
  <c r="E890" i="1"/>
  <c r="F890" i="1" s="1"/>
  <c r="Q889" i="1"/>
  <c r="N889" i="1"/>
  <c r="E889" i="1"/>
  <c r="F889" i="1" s="1"/>
  <c r="Q888" i="1"/>
  <c r="N888" i="1"/>
  <c r="E888" i="1"/>
  <c r="F888" i="1" s="1"/>
  <c r="C888" i="1"/>
  <c r="C889" i="1" s="1"/>
  <c r="C890" i="1" s="1"/>
  <c r="C891" i="1" s="1"/>
  <c r="C892" i="1" s="1"/>
  <c r="C893" i="1" s="1"/>
  <c r="C894" i="1" s="1"/>
  <c r="C895" i="1" s="1"/>
  <c r="Q887" i="1"/>
  <c r="N887" i="1"/>
  <c r="E887" i="1"/>
  <c r="F887" i="1" s="1"/>
  <c r="Q886" i="1"/>
  <c r="N886" i="1"/>
  <c r="E886" i="1"/>
  <c r="F886" i="1" s="1"/>
  <c r="Q885" i="1"/>
  <c r="N885" i="1"/>
  <c r="E885" i="1"/>
  <c r="F885" i="1" s="1"/>
  <c r="Q884" i="1"/>
  <c r="N884" i="1"/>
  <c r="E884" i="1"/>
  <c r="F884" i="1" s="1"/>
  <c r="Q883" i="1"/>
  <c r="N883" i="1"/>
  <c r="E883" i="1"/>
  <c r="F883" i="1" s="1"/>
  <c r="Q882" i="1"/>
  <c r="N882" i="1"/>
  <c r="E882" i="1"/>
  <c r="F882" i="1" s="1"/>
  <c r="Q881" i="1"/>
  <c r="N881" i="1"/>
  <c r="E881" i="1"/>
  <c r="F881" i="1" s="1"/>
  <c r="Q880" i="1"/>
  <c r="N880" i="1"/>
  <c r="E880" i="1"/>
  <c r="F880" i="1" s="1"/>
  <c r="Q879" i="1"/>
  <c r="N879" i="1"/>
  <c r="E879" i="1"/>
  <c r="F879" i="1" s="1"/>
  <c r="Q878" i="1"/>
  <c r="N878" i="1"/>
  <c r="E878" i="1"/>
  <c r="F878" i="1" s="1"/>
  <c r="Q877" i="1"/>
  <c r="N877" i="1"/>
  <c r="E877" i="1"/>
  <c r="F877" i="1" s="1"/>
  <c r="C877" i="1"/>
  <c r="C878" i="1" s="1"/>
  <c r="Q876" i="1"/>
  <c r="N876" i="1"/>
  <c r="E876" i="1"/>
  <c r="F876" i="1" s="1"/>
  <c r="Q875" i="1"/>
  <c r="N875" i="1"/>
  <c r="E875" i="1"/>
  <c r="F875" i="1" s="1"/>
  <c r="Q874" i="1"/>
  <c r="N874" i="1"/>
  <c r="E874" i="1"/>
  <c r="F874" i="1" s="1"/>
  <c r="C874" i="1"/>
  <c r="Q873" i="1"/>
  <c r="N873" i="1"/>
  <c r="E873" i="1"/>
  <c r="F873" i="1" s="1"/>
  <c r="Q872" i="1"/>
  <c r="N872" i="1"/>
  <c r="E872" i="1"/>
  <c r="F872" i="1" s="1"/>
  <c r="Q871" i="1"/>
  <c r="N871" i="1"/>
  <c r="E871" i="1"/>
  <c r="F871" i="1" s="1"/>
  <c r="Q870" i="1"/>
  <c r="N870" i="1"/>
  <c r="E870" i="1"/>
  <c r="F870" i="1" s="1"/>
  <c r="Q869" i="1"/>
  <c r="N869" i="1"/>
  <c r="E869" i="1"/>
  <c r="F869" i="1" s="1"/>
  <c r="C869" i="1"/>
  <c r="Q868" i="1"/>
  <c r="N868" i="1"/>
  <c r="E868" i="1"/>
  <c r="F868" i="1" s="1"/>
  <c r="Q867" i="1"/>
  <c r="N867" i="1"/>
  <c r="E867" i="1"/>
  <c r="F867" i="1" s="1"/>
  <c r="Q866" i="1"/>
  <c r="N866" i="1"/>
  <c r="E866" i="1"/>
  <c r="F866" i="1" s="1"/>
  <c r="Q865" i="1"/>
  <c r="N865" i="1"/>
  <c r="D865" i="1"/>
  <c r="E865" i="1" s="1"/>
  <c r="F865" i="1" s="1"/>
  <c r="Q864" i="1"/>
  <c r="N864" i="1"/>
  <c r="E864" i="1"/>
  <c r="F864" i="1" s="1"/>
  <c r="Q863" i="1"/>
  <c r="N863" i="1"/>
  <c r="E863" i="1"/>
  <c r="F863" i="1" s="1"/>
  <c r="Q862" i="1"/>
  <c r="N862" i="1"/>
  <c r="E862" i="1"/>
  <c r="F862" i="1" s="1"/>
  <c r="Q861" i="1"/>
  <c r="N861" i="1"/>
  <c r="D861" i="1"/>
  <c r="E861" i="1" s="1"/>
  <c r="F861" i="1" s="1"/>
  <c r="Q860" i="1"/>
  <c r="N860" i="1"/>
  <c r="E860" i="1"/>
  <c r="F860" i="1" s="1"/>
  <c r="Q859" i="1"/>
  <c r="N859" i="1"/>
  <c r="E859" i="1"/>
  <c r="F859" i="1" s="1"/>
  <c r="Q858" i="1"/>
  <c r="N858" i="1"/>
  <c r="E858" i="1"/>
  <c r="F858" i="1" s="1"/>
  <c r="Q857" i="1"/>
  <c r="N857" i="1"/>
  <c r="E857" i="1"/>
  <c r="F857" i="1" s="1"/>
  <c r="Q856" i="1"/>
  <c r="N856" i="1"/>
  <c r="E856" i="1"/>
  <c r="F856" i="1" s="1"/>
  <c r="Q855" i="1"/>
  <c r="N855" i="1"/>
  <c r="E855" i="1"/>
  <c r="F855" i="1" s="1"/>
  <c r="Q854" i="1"/>
  <c r="N854" i="1"/>
  <c r="E854" i="1"/>
  <c r="F854" i="1" s="1"/>
  <c r="Q853" i="1"/>
  <c r="N853" i="1"/>
  <c r="E853" i="1"/>
  <c r="F853" i="1" s="1"/>
  <c r="Q852" i="1"/>
  <c r="N852" i="1"/>
  <c r="E852" i="1"/>
  <c r="F852" i="1" s="1"/>
  <c r="Q851" i="1"/>
  <c r="N851" i="1"/>
  <c r="E851" i="1"/>
  <c r="F851" i="1" s="1"/>
  <c r="C851" i="1"/>
  <c r="Q850" i="1"/>
  <c r="N850" i="1"/>
  <c r="E850" i="1"/>
  <c r="F850" i="1" s="1"/>
  <c r="Q849" i="1"/>
  <c r="N849" i="1"/>
  <c r="E849" i="1"/>
  <c r="F849" i="1" s="1"/>
  <c r="E848" i="1"/>
  <c r="Q847" i="1"/>
  <c r="N847" i="1"/>
  <c r="E847" i="1"/>
  <c r="F847" i="1" s="1"/>
  <c r="Q846" i="1"/>
  <c r="N846" i="1"/>
  <c r="E846" i="1"/>
  <c r="F846" i="1" s="1"/>
  <c r="Q845" i="1"/>
  <c r="N845" i="1"/>
  <c r="E845" i="1"/>
  <c r="F845" i="1" s="1"/>
  <c r="Q844" i="1"/>
  <c r="N844" i="1"/>
  <c r="E844" i="1"/>
  <c r="F844" i="1" s="1"/>
  <c r="Q843" i="1"/>
  <c r="N843" i="1"/>
  <c r="E843" i="1"/>
  <c r="F843" i="1" s="1"/>
  <c r="Q842" i="1"/>
  <c r="N842" i="1"/>
  <c r="E842" i="1"/>
  <c r="F842" i="1" s="1"/>
  <c r="Q841" i="1"/>
  <c r="N841" i="1"/>
  <c r="E841" i="1"/>
  <c r="F841" i="1" s="1"/>
  <c r="C841" i="1"/>
  <c r="C842" i="1" s="1"/>
  <c r="C843" i="1" s="1"/>
  <c r="C844" i="1" s="1"/>
  <c r="C847" i="1" s="1"/>
  <c r="C848" i="1" s="1"/>
  <c r="C849" i="1" s="1"/>
  <c r="Q840" i="1"/>
  <c r="N840" i="1"/>
  <c r="E840" i="1"/>
  <c r="F840" i="1" s="1"/>
  <c r="Q839" i="1"/>
  <c r="N839" i="1"/>
  <c r="E839" i="1"/>
  <c r="F839" i="1" s="1"/>
  <c r="Q838" i="1"/>
  <c r="N838" i="1"/>
  <c r="O838" i="1" s="1"/>
  <c r="E838" i="1"/>
  <c r="F838" i="1" s="1"/>
  <c r="Q837" i="1"/>
  <c r="N837" i="1"/>
  <c r="E837" i="1"/>
  <c r="F837" i="1" s="1"/>
  <c r="Q836" i="1"/>
  <c r="N836" i="1"/>
  <c r="E836" i="1"/>
  <c r="F836" i="1" s="1"/>
  <c r="Q835" i="1"/>
  <c r="N835" i="1"/>
  <c r="E835" i="1"/>
  <c r="F835" i="1" s="1"/>
  <c r="Q834" i="1"/>
  <c r="N834" i="1"/>
  <c r="D834" i="1"/>
  <c r="E834" i="1" s="1"/>
  <c r="F834" i="1" s="1"/>
  <c r="Q833" i="1"/>
  <c r="N833" i="1"/>
  <c r="E833" i="1"/>
  <c r="F833" i="1" s="1"/>
  <c r="Q832" i="1"/>
  <c r="N832" i="1"/>
  <c r="E832" i="1"/>
  <c r="F832" i="1" s="1"/>
  <c r="Q831" i="1"/>
  <c r="N831" i="1"/>
  <c r="D831" i="1"/>
  <c r="E831" i="1" s="1"/>
  <c r="F831" i="1" s="1"/>
  <c r="Q830" i="1"/>
  <c r="N830" i="1"/>
  <c r="E830" i="1"/>
  <c r="F830" i="1" s="1"/>
  <c r="Q829" i="1"/>
  <c r="N829" i="1"/>
  <c r="E829" i="1"/>
  <c r="F829" i="1" s="1"/>
  <c r="Q828" i="1"/>
  <c r="N828" i="1"/>
  <c r="E828" i="1"/>
  <c r="F828" i="1" s="1"/>
  <c r="Q827" i="1"/>
  <c r="N827" i="1"/>
  <c r="E827" i="1"/>
  <c r="F827" i="1" s="1"/>
  <c r="Q826" i="1"/>
  <c r="N826" i="1"/>
  <c r="E826" i="1"/>
  <c r="F826" i="1" s="1"/>
  <c r="Q825" i="1"/>
  <c r="N825" i="1"/>
  <c r="E825" i="1"/>
  <c r="F825" i="1" s="1"/>
  <c r="Q824" i="1"/>
  <c r="N824" i="1"/>
  <c r="E824" i="1"/>
  <c r="F824" i="1" s="1"/>
  <c r="Q823" i="1"/>
  <c r="N823" i="1"/>
  <c r="E823" i="1"/>
  <c r="F823" i="1" s="1"/>
  <c r="Q822" i="1"/>
  <c r="N822" i="1"/>
  <c r="E822" i="1"/>
  <c r="F822" i="1" s="1"/>
  <c r="Q821" i="1"/>
  <c r="N821" i="1"/>
  <c r="E821" i="1"/>
  <c r="F821" i="1" s="1"/>
  <c r="Q820" i="1"/>
  <c r="N820" i="1"/>
  <c r="E820" i="1"/>
  <c r="F820" i="1" s="1"/>
  <c r="Q819" i="1"/>
  <c r="N819" i="1"/>
  <c r="E819" i="1"/>
  <c r="F819" i="1" s="1"/>
  <c r="Q818" i="1"/>
  <c r="N818" i="1"/>
  <c r="E818" i="1"/>
  <c r="F818" i="1" s="1"/>
  <c r="Q817" i="1"/>
  <c r="N817" i="1"/>
  <c r="E817" i="1"/>
  <c r="F817" i="1" s="1"/>
  <c r="Q816" i="1"/>
  <c r="N816" i="1"/>
  <c r="E816" i="1"/>
  <c r="F816" i="1" s="1"/>
  <c r="Q815" i="1"/>
  <c r="N815" i="1"/>
  <c r="E815" i="1"/>
  <c r="F815" i="1" s="1"/>
  <c r="Q814" i="1"/>
  <c r="N814" i="1"/>
  <c r="E814" i="1"/>
  <c r="F814" i="1" s="1"/>
  <c r="Q813" i="1"/>
  <c r="N813" i="1"/>
  <c r="E813" i="1"/>
  <c r="F813" i="1" s="1"/>
  <c r="Q812" i="1"/>
  <c r="N812" i="1"/>
  <c r="E812" i="1"/>
  <c r="F812" i="1" s="1"/>
  <c r="C812" i="1"/>
  <c r="Q811" i="1"/>
  <c r="N811" i="1"/>
  <c r="E811" i="1"/>
  <c r="F811" i="1" s="1"/>
  <c r="Q810" i="1"/>
  <c r="N810" i="1"/>
  <c r="E810" i="1"/>
  <c r="F810" i="1" s="1"/>
  <c r="Q809" i="1"/>
  <c r="N809" i="1"/>
  <c r="E809" i="1"/>
  <c r="F809" i="1" s="1"/>
  <c r="Q808" i="1"/>
  <c r="N808" i="1"/>
  <c r="E808" i="1"/>
  <c r="F808" i="1" s="1"/>
  <c r="Q807" i="1"/>
  <c r="N807" i="1"/>
  <c r="E807" i="1"/>
  <c r="F807" i="1" s="1"/>
  <c r="Q806" i="1"/>
  <c r="N806" i="1"/>
  <c r="E806" i="1"/>
  <c r="F806" i="1" s="1"/>
  <c r="Q805" i="1"/>
  <c r="N805" i="1"/>
  <c r="E805" i="1"/>
  <c r="F805" i="1" s="1"/>
  <c r="Q804" i="1"/>
  <c r="N804" i="1"/>
  <c r="E804" i="1"/>
  <c r="F804" i="1" s="1"/>
  <c r="Q803" i="1"/>
  <c r="N803" i="1"/>
  <c r="E803" i="1"/>
  <c r="F803" i="1" s="1"/>
  <c r="C803" i="1"/>
  <c r="C804" i="1" s="1"/>
  <c r="C805" i="1" s="1"/>
  <c r="Q802" i="1"/>
  <c r="N802" i="1"/>
  <c r="E802" i="1"/>
  <c r="F802" i="1" s="1"/>
  <c r="Q801" i="1"/>
  <c r="N801" i="1"/>
  <c r="E801" i="1"/>
  <c r="F801" i="1" s="1"/>
  <c r="Q800" i="1"/>
  <c r="N800" i="1"/>
  <c r="E800" i="1"/>
  <c r="F800" i="1" s="1"/>
  <c r="C800" i="1"/>
  <c r="C801" i="1" s="1"/>
  <c r="C806" i="1" s="1"/>
  <c r="Q799" i="1"/>
  <c r="N799" i="1"/>
  <c r="E799" i="1"/>
  <c r="F799" i="1" s="1"/>
  <c r="Q798" i="1"/>
  <c r="N798" i="1"/>
  <c r="E798" i="1"/>
  <c r="F798" i="1" s="1"/>
  <c r="Q797" i="1"/>
  <c r="N797" i="1"/>
  <c r="E797" i="1"/>
  <c r="F797" i="1" s="1"/>
  <c r="Q796" i="1"/>
  <c r="N796" i="1"/>
  <c r="E796" i="1"/>
  <c r="F796" i="1" s="1"/>
  <c r="Q795" i="1"/>
  <c r="N795" i="1"/>
  <c r="E795" i="1"/>
  <c r="F795" i="1" s="1"/>
  <c r="C795" i="1"/>
  <c r="C796" i="1" s="1"/>
  <c r="Q794" i="1"/>
  <c r="N794" i="1"/>
  <c r="E794" i="1"/>
  <c r="F794" i="1" s="1"/>
  <c r="C794" i="1"/>
  <c r="Q793" i="1"/>
  <c r="N793" i="1"/>
  <c r="E793" i="1"/>
  <c r="F793" i="1" s="1"/>
  <c r="Q792" i="1"/>
  <c r="N792" i="1"/>
  <c r="E792" i="1"/>
  <c r="F792" i="1" s="1"/>
  <c r="Q791" i="1"/>
  <c r="N791" i="1"/>
  <c r="E791" i="1"/>
  <c r="F791" i="1" s="1"/>
  <c r="Q790" i="1"/>
  <c r="N790" i="1"/>
  <c r="E790" i="1"/>
  <c r="F790" i="1" s="1"/>
  <c r="Q789" i="1"/>
  <c r="N789" i="1"/>
  <c r="E789" i="1"/>
  <c r="F789" i="1" s="1"/>
  <c r="Q788" i="1"/>
  <c r="N788" i="1"/>
  <c r="E788" i="1"/>
  <c r="F788" i="1" s="1"/>
  <c r="Q787" i="1"/>
  <c r="N787" i="1"/>
  <c r="E787" i="1"/>
  <c r="F787" i="1" s="1"/>
  <c r="Q786" i="1"/>
  <c r="N786" i="1"/>
  <c r="E786" i="1"/>
  <c r="F786" i="1" s="1"/>
  <c r="Q785" i="1"/>
  <c r="N785" i="1"/>
  <c r="E785" i="1"/>
  <c r="F785" i="1" s="1"/>
  <c r="Q784" i="1"/>
  <c r="N784" i="1"/>
  <c r="E784" i="1"/>
  <c r="F784" i="1" s="1"/>
  <c r="Q783" i="1"/>
  <c r="N783" i="1"/>
  <c r="E783" i="1"/>
  <c r="F783" i="1" s="1"/>
  <c r="Q782" i="1"/>
  <c r="N782" i="1"/>
  <c r="E782" i="1"/>
  <c r="F782" i="1" s="1"/>
  <c r="Q781" i="1"/>
  <c r="N781" i="1"/>
  <c r="E781" i="1"/>
  <c r="F781" i="1" s="1"/>
  <c r="Q780" i="1"/>
  <c r="N780" i="1"/>
  <c r="E780" i="1"/>
  <c r="F780" i="1" s="1"/>
  <c r="C780" i="1"/>
  <c r="C781" i="1" s="1"/>
  <c r="C782" i="1" s="1"/>
  <c r="Q779" i="1"/>
  <c r="N779" i="1"/>
  <c r="E779" i="1"/>
  <c r="F779" i="1" s="1"/>
  <c r="Q778" i="1"/>
  <c r="N778" i="1"/>
  <c r="E778" i="1"/>
  <c r="F778" i="1" s="1"/>
  <c r="Q777" i="1"/>
  <c r="N777" i="1"/>
  <c r="E777" i="1"/>
  <c r="F777" i="1" s="1"/>
  <c r="C777" i="1"/>
  <c r="Q776" i="1"/>
  <c r="N776" i="1"/>
  <c r="E776" i="1"/>
  <c r="F776" i="1" s="1"/>
  <c r="Q775" i="1"/>
  <c r="N775" i="1"/>
  <c r="E775" i="1"/>
  <c r="F775" i="1" s="1"/>
  <c r="C775" i="1"/>
  <c r="Q774" i="1"/>
  <c r="N774" i="1"/>
  <c r="E774" i="1"/>
  <c r="F774" i="1" s="1"/>
  <c r="Q773" i="1"/>
  <c r="N773" i="1"/>
  <c r="E773" i="1"/>
  <c r="F773" i="1" s="1"/>
  <c r="Q772" i="1"/>
  <c r="N772" i="1"/>
  <c r="E772" i="1"/>
  <c r="F772" i="1" s="1"/>
  <c r="Q771" i="1"/>
  <c r="N771" i="1"/>
  <c r="E771" i="1"/>
  <c r="F771" i="1" s="1"/>
  <c r="Q770" i="1"/>
  <c r="N770" i="1"/>
  <c r="E770" i="1"/>
  <c r="F770" i="1" s="1"/>
  <c r="Q769" i="1"/>
  <c r="N769" i="1"/>
  <c r="E769" i="1"/>
  <c r="F769" i="1" s="1"/>
  <c r="Q768" i="1"/>
  <c r="N768" i="1"/>
  <c r="E768" i="1"/>
  <c r="F768" i="1" s="1"/>
  <c r="Q767" i="1"/>
  <c r="N767" i="1"/>
  <c r="E767" i="1"/>
  <c r="F767" i="1" s="1"/>
  <c r="Q766" i="1"/>
  <c r="N766" i="1"/>
  <c r="E766" i="1"/>
  <c r="F766" i="1" s="1"/>
  <c r="Q765" i="1"/>
  <c r="N765" i="1"/>
  <c r="E765" i="1"/>
  <c r="F765" i="1" s="1"/>
  <c r="Q764" i="1"/>
  <c r="N764" i="1"/>
  <c r="E764" i="1"/>
  <c r="F764" i="1" s="1"/>
  <c r="Q763" i="1"/>
  <c r="N763" i="1"/>
  <c r="E763" i="1"/>
  <c r="F763" i="1" s="1"/>
  <c r="Q762" i="1"/>
  <c r="N762" i="1"/>
  <c r="E762" i="1"/>
  <c r="F762" i="1" s="1"/>
  <c r="Q761" i="1"/>
  <c r="N761" i="1"/>
  <c r="E761" i="1"/>
  <c r="F761" i="1" s="1"/>
  <c r="C761" i="1"/>
  <c r="C762" i="1" s="1"/>
  <c r="C763" i="1" s="1"/>
  <c r="C764" i="1" s="1"/>
  <c r="Q760" i="1"/>
  <c r="N760" i="1"/>
  <c r="E760" i="1"/>
  <c r="F760" i="1" s="1"/>
  <c r="C760" i="1"/>
  <c r="Q759" i="1"/>
  <c r="N759" i="1"/>
  <c r="E759" i="1"/>
  <c r="F759" i="1" s="1"/>
  <c r="Q758" i="1"/>
  <c r="N758" i="1"/>
  <c r="E758" i="1"/>
  <c r="F758" i="1" s="1"/>
  <c r="C758" i="1"/>
  <c r="Q757" i="1"/>
  <c r="N757" i="1"/>
  <c r="E757" i="1"/>
  <c r="F757" i="1" s="1"/>
  <c r="C757" i="1"/>
  <c r="Q756" i="1"/>
  <c r="N756" i="1"/>
  <c r="D756" i="1"/>
  <c r="E756" i="1" s="1"/>
  <c r="F756" i="1" s="1"/>
  <c r="Q755" i="1"/>
  <c r="N755" i="1"/>
  <c r="E755" i="1"/>
  <c r="F755" i="1" s="1"/>
  <c r="C755" i="1"/>
  <c r="Q754" i="1"/>
  <c r="N754" i="1"/>
  <c r="D754" i="1"/>
  <c r="E754" i="1" s="1"/>
  <c r="F754" i="1" s="1"/>
  <c r="Q753" i="1"/>
  <c r="N753" i="1"/>
  <c r="H753" i="1"/>
  <c r="D753" i="1"/>
  <c r="E753" i="1" s="1"/>
  <c r="F753" i="1" s="1"/>
  <c r="Q752" i="1"/>
  <c r="N752" i="1"/>
  <c r="E752" i="1"/>
  <c r="F752" i="1" s="1"/>
  <c r="Q751" i="1"/>
  <c r="N751" i="1"/>
  <c r="E751" i="1"/>
  <c r="F751" i="1" s="1"/>
  <c r="Q750" i="1"/>
  <c r="N750" i="1"/>
  <c r="E750" i="1"/>
  <c r="F750" i="1" s="1"/>
  <c r="Q749" i="1"/>
  <c r="N749" i="1"/>
  <c r="E749" i="1"/>
  <c r="F749" i="1" s="1"/>
  <c r="Q748" i="1"/>
  <c r="N748" i="1"/>
  <c r="E748" i="1"/>
  <c r="F748" i="1" s="1"/>
  <c r="Q747" i="1"/>
  <c r="N747" i="1"/>
  <c r="E747" i="1"/>
  <c r="F747" i="1" s="1"/>
  <c r="Q746" i="1"/>
  <c r="N746" i="1"/>
  <c r="E746" i="1"/>
  <c r="F746" i="1" s="1"/>
  <c r="Q745" i="1"/>
  <c r="N745" i="1"/>
  <c r="E745" i="1"/>
  <c r="F745" i="1" s="1"/>
  <c r="Q744" i="1"/>
  <c r="N744" i="1"/>
  <c r="E744" i="1"/>
  <c r="F744" i="1" s="1"/>
  <c r="Q743" i="1"/>
  <c r="N743" i="1"/>
  <c r="E743" i="1"/>
  <c r="F743" i="1" s="1"/>
  <c r="Q742" i="1"/>
  <c r="N742" i="1"/>
  <c r="E742" i="1"/>
  <c r="F742" i="1" s="1"/>
  <c r="Q741" i="1"/>
  <c r="N741" i="1"/>
  <c r="E741" i="1"/>
  <c r="F741" i="1" s="1"/>
  <c r="Q740" i="1"/>
  <c r="N740" i="1"/>
  <c r="E740" i="1"/>
  <c r="F740" i="1" s="1"/>
  <c r="Q739" i="1"/>
  <c r="N739" i="1"/>
  <c r="E739" i="1"/>
  <c r="F739" i="1" s="1"/>
  <c r="Q738" i="1"/>
  <c r="N738" i="1"/>
  <c r="E738" i="1"/>
  <c r="F738" i="1" s="1"/>
  <c r="Q737" i="1"/>
  <c r="N737" i="1"/>
  <c r="E737" i="1"/>
  <c r="F737" i="1" s="1"/>
  <c r="Q736" i="1"/>
  <c r="N736" i="1"/>
  <c r="E736" i="1"/>
  <c r="F736" i="1" s="1"/>
  <c r="Q735" i="1"/>
  <c r="N735" i="1"/>
  <c r="D735" i="1"/>
  <c r="E735" i="1" s="1"/>
  <c r="F735" i="1" s="1"/>
  <c r="Q734" i="1"/>
  <c r="N734" i="1"/>
  <c r="E734" i="1"/>
  <c r="F734" i="1" s="1"/>
  <c r="Q733" i="1"/>
  <c r="N733" i="1"/>
  <c r="E733" i="1"/>
  <c r="F733" i="1" s="1"/>
  <c r="Q732" i="1"/>
  <c r="N732" i="1"/>
  <c r="E732" i="1"/>
  <c r="F732" i="1" s="1"/>
  <c r="Q731" i="1"/>
  <c r="N731" i="1"/>
  <c r="E731" i="1"/>
  <c r="F731" i="1" s="1"/>
  <c r="Q730" i="1"/>
  <c r="N730" i="1"/>
  <c r="E730" i="1"/>
  <c r="F730" i="1" s="1"/>
  <c r="Q729" i="1"/>
  <c r="N729" i="1"/>
  <c r="E729" i="1"/>
  <c r="F729" i="1" s="1"/>
  <c r="Q728" i="1"/>
  <c r="N728" i="1"/>
  <c r="E728" i="1"/>
  <c r="F728" i="1" s="1"/>
  <c r="Q727" i="1"/>
  <c r="N727" i="1"/>
  <c r="E727" i="1"/>
  <c r="F727" i="1" s="1"/>
  <c r="Q726" i="1"/>
  <c r="N726" i="1"/>
  <c r="E726" i="1"/>
  <c r="F726" i="1" s="1"/>
  <c r="Q725" i="1"/>
  <c r="N725" i="1"/>
  <c r="E725" i="1"/>
  <c r="F725" i="1" s="1"/>
  <c r="Q724" i="1"/>
  <c r="N724" i="1"/>
  <c r="E724" i="1"/>
  <c r="F724" i="1" s="1"/>
  <c r="Q723" i="1"/>
  <c r="N723" i="1"/>
  <c r="O723" i="1" s="1"/>
  <c r="E723" i="1"/>
  <c r="F723" i="1" s="1"/>
  <c r="Q722" i="1"/>
  <c r="N722" i="1"/>
  <c r="E722" i="1"/>
  <c r="F722" i="1" s="1"/>
  <c r="Q721" i="1"/>
  <c r="M721" i="1"/>
  <c r="N721" i="1" s="1"/>
  <c r="O721" i="1" s="1"/>
  <c r="E721" i="1"/>
  <c r="F721" i="1" s="1"/>
  <c r="Q720" i="1"/>
  <c r="N720" i="1"/>
  <c r="E720" i="1"/>
  <c r="F720" i="1" s="1"/>
  <c r="Q719" i="1"/>
  <c r="N719" i="1"/>
  <c r="E719" i="1"/>
  <c r="F719" i="1" s="1"/>
  <c r="Q718" i="1"/>
  <c r="N718" i="1"/>
  <c r="E718" i="1"/>
  <c r="F718" i="1" s="1"/>
  <c r="Q717" i="1"/>
  <c r="N717" i="1"/>
  <c r="E717" i="1"/>
  <c r="F717" i="1" s="1"/>
  <c r="Q716" i="1"/>
  <c r="N716" i="1"/>
  <c r="E716" i="1"/>
  <c r="F716" i="1" s="1"/>
  <c r="Q715" i="1"/>
  <c r="N715" i="1"/>
  <c r="E715" i="1"/>
  <c r="F715" i="1" s="1"/>
  <c r="Q714" i="1"/>
  <c r="N714" i="1"/>
  <c r="E714" i="1"/>
  <c r="F714" i="1" s="1"/>
  <c r="Q713" i="1"/>
  <c r="N713" i="1"/>
  <c r="E713" i="1"/>
  <c r="F713" i="1" s="1"/>
  <c r="Q712" i="1"/>
  <c r="N712" i="1"/>
  <c r="E712" i="1"/>
  <c r="F712" i="1" s="1"/>
  <c r="Q711" i="1"/>
  <c r="N711" i="1"/>
  <c r="D711" i="1"/>
  <c r="E711" i="1" s="1"/>
  <c r="F711" i="1" s="1"/>
  <c r="Q710" i="1"/>
  <c r="N710" i="1"/>
  <c r="E710" i="1"/>
  <c r="F710" i="1" s="1"/>
  <c r="Q709" i="1"/>
  <c r="N709" i="1"/>
  <c r="E709" i="1"/>
  <c r="F709" i="1" s="1"/>
  <c r="Q708" i="1"/>
  <c r="N708" i="1"/>
  <c r="E708" i="1"/>
  <c r="F708" i="1" s="1"/>
  <c r="Q707" i="1"/>
  <c r="N707" i="1"/>
  <c r="E707" i="1"/>
  <c r="F707" i="1" s="1"/>
  <c r="Q706" i="1"/>
  <c r="N706" i="1"/>
  <c r="E706" i="1"/>
  <c r="F706" i="1" s="1"/>
  <c r="Q705" i="1"/>
  <c r="N705" i="1"/>
  <c r="E705" i="1"/>
  <c r="F705" i="1" s="1"/>
  <c r="Q704" i="1"/>
  <c r="N704" i="1"/>
  <c r="O704" i="1" s="1"/>
  <c r="E704" i="1"/>
  <c r="F704" i="1" s="1"/>
  <c r="Q703" i="1"/>
  <c r="N703" i="1"/>
  <c r="E703" i="1"/>
  <c r="F703" i="1" s="1"/>
  <c r="Q702" i="1"/>
  <c r="N702" i="1"/>
  <c r="E702" i="1"/>
  <c r="F702" i="1" s="1"/>
  <c r="Q701" i="1"/>
  <c r="N701" i="1"/>
  <c r="E701" i="1"/>
  <c r="F701" i="1" s="1"/>
  <c r="Q700" i="1"/>
  <c r="N700" i="1"/>
  <c r="E700" i="1"/>
  <c r="F700" i="1" s="1"/>
  <c r="Q699" i="1"/>
  <c r="N699" i="1"/>
  <c r="E699" i="1"/>
  <c r="F699" i="1" s="1"/>
  <c r="Q698" i="1"/>
  <c r="N698" i="1"/>
  <c r="E698" i="1"/>
  <c r="F698" i="1" s="1"/>
  <c r="Q697" i="1"/>
  <c r="N697" i="1"/>
  <c r="E697" i="1"/>
  <c r="F697" i="1" s="1"/>
  <c r="Q696" i="1"/>
  <c r="N696" i="1"/>
  <c r="E696" i="1"/>
  <c r="F696" i="1" s="1"/>
  <c r="Q695" i="1"/>
  <c r="N695" i="1"/>
  <c r="E695" i="1"/>
  <c r="F695" i="1" s="1"/>
  <c r="Q694" i="1"/>
  <c r="N694" i="1"/>
  <c r="E694" i="1"/>
  <c r="F694" i="1" s="1"/>
  <c r="Q693" i="1"/>
  <c r="N693" i="1"/>
  <c r="E693" i="1"/>
  <c r="F693" i="1" s="1"/>
  <c r="Q692" i="1"/>
  <c r="N692" i="1"/>
  <c r="E692" i="1"/>
  <c r="F692" i="1" s="1"/>
  <c r="Q691" i="1"/>
  <c r="N691" i="1"/>
  <c r="E691" i="1"/>
  <c r="F691" i="1" s="1"/>
  <c r="Q690" i="1"/>
  <c r="N690" i="1"/>
  <c r="E690" i="1"/>
  <c r="F690" i="1" s="1"/>
  <c r="Q689" i="1"/>
  <c r="N689" i="1"/>
  <c r="E689" i="1"/>
  <c r="F689" i="1" s="1"/>
  <c r="Q688" i="1"/>
  <c r="N688" i="1"/>
  <c r="E688" i="1"/>
  <c r="F688" i="1" s="1"/>
  <c r="Q687" i="1"/>
  <c r="N687" i="1"/>
  <c r="E687" i="1"/>
  <c r="F687" i="1" s="1"/>
  <c r="O686" i="1"/>
  <c r="L686" i="1"/>
  <c r="G686" i="1"/>
  <c r="E686" i="1"/>
  <c r="Q685" i="1"/>
  <c r="N685" i="1"/>
  <c r="E685" i="1"/>
  <c r="F685" i="1" s="1"/>
  <c r="Q684" i="1"/>
  <c r="N684" i="1"/>
  <c r="E684" i="1"/>
  <c r="F684" i="1" s="1"/>
  <c r="Q683" i="1"/>
  <c r="N683" i="1"/>
  <c r="E683" i="1"/>
  <c r="F683" i="1" s="1"/>
  <c r="Q682" i="1"/>
  <c r="N682" i="1"/>
  <c r="E682" i="1"/>
  <c r="F682" i="1" s="1"/>
  <c r="C682" i="1"/>
  <c r="C683" i="1" s="1"/>
  <c r="C684" i="1" s="1"/>
  <c r="Q681" i="1"/>
  <c r="N681" i="1"/>
  <c r="E681" i="1"/>
  <c r="F681" i="1" s="1"/>
  <c r="Q680" i="1"/>
  <c r="N680" i="1"/>
  <c r="E680" i="1"/>
  <c r="F680" i="1" s="1"/>
  <c r="Q679" i="1"/>
  <c r="N679" i="1"/>
  <c r="E679" i="1"/>
  <c r="F679" i="1" s="1"/>
  <c r="Q678" i="1"/>
  <c r="N678" i="1"/>
  <c r="E678" i="1"/>
  <c r="F678" i="1" s="1"/>
  <c r="Q677" i="1"/>
  <c r="N677" i="1"/>
  <c r="E677" i="1"/>
  <c r="F677" i="1" s="1"/>
  <c r="Q676" i="1"/>
  <c r="N676" i="1"/>
  <c r="E676" i="1"/>
  <c r="F676" i="1" s="1"/>
  <c r="Q675" i="1"/>
  <c r="N675" i="1"/>
  <c r="D675" i="1"/>
  <c r="E675" i="1" s="1"/>
  <c r="F675" i="1" s="1"/>
  <c r="Q674" i="1"/>
  <c r="N674" i="1"/>
  <c r="E674" i="1"/>
  <c r="F674" i="1" s="1"/>
  <c r="Q673" i="1"/>
  <c r="N673" i="1"/>
  <c r="E673" i="1"/>
  <c r="F673" i="1" s="1"/>
  <c r="Q672" i="1"/>
  <c r="N672" i="1"/>
  <c r="E672" i="1"/>
  <c r="F672" i="1" s="1"/>
  <c r="Q671" i="1"/>
  <c r="N671" i="1"/>
  <c r="E671" i="1"/>
  <c r="F671" i="1" s="1"/>
  <c r="Q670" i="1"/>
  <c r="N670" i="1"/>
  <c r="E670" i="1"/>
  <c r="F670" i="1" s="1"/>
  <c r="Q669" i="1"/>
  <c r="N669" i="1"/>
  <c r="E669" i="1"/>
  <c r="F669" i="1" s="1"/>
  <c r="C669" i="1"/>
  <c r="Q668" i="1"/>
  <c r="N668" i="1"/>
  <c r="E668" i="1"/>
  <c r="F668" i="1" s="1"/>
  <c r="Q667" i="1"/>
  <c r="N667" i="1"/>
  <c r="E667" i="1"/>
  <c r="F667" i="1" s="1"/>
  <c r="Q666" i="1"/>
  <c r="N666" i="1"/>
  <c r="E666" i="1"/>
  <c r="F666" i="1" s="1"/>
  <c r="Q665" i="1"/>
  <c r="N665" i="1"/>
  <c r="E665" i="1"/>
  <c r="F665" i="1" s="1"/>
  <c r="C665" i="1"/>
  <c r="Q664" i="1"/>
  <c r="N664" i="1"/>
  <c r="E664" i="1"/>
  <c r="F664" i="1" s="1"/>
  <c r="Q663" i="1"/>
  <c r="N663" i="1"/>
  <c r="E663" i="1"/>
  <c r="F663" i="1" s="1"/>
  <c r="C663" i="1"/>
  <c r="C664" i="1" s="1"/>
  <c r="Q662" i="1"/>
  <c r="N662" i="1"/>
  <c r="E662" i="1"/>
  <c r="F662" i="1" s="1"/>
  <c r="Q661" i="1"/>
  <c r="N661" i="1"/>
  <c r="E661" i="1"/>
  <c r="F661" i="1" s="1"/>
  <c r="Q660" i="1"/>
  <c r="N660" i="1"/>
  <c r="E660" i="1"/>
  <c r="F660" i="1" s="1"/>
  <c r="Q659" i="1"/>
  <c r="N659" i="1"/>
  <c r="E659" i="1"/>
  <c r="F659" i="1" s="1"/>
  <c r="Q658" i="1"/>
  <c r="N658" i="1"/>
  <c r="E658" i="1"/>
  <c r="F658" i="1" s="1"/>
  <c r="Q657" i="1"/>
  <c r="N657" i="1"/>
  <c r="E657" i="1"/>
  <c r="F657" i="1" s="1"/>
  <c r="Q656" i="1"/>
  <c r="N656" i="1"/>
  <c r="E656" i="1"/>
  <c r="F656" i="1" s="1"/>
  <c r="Q655" i="1"/>
  <c r="N655" i="1"/>
  <c r="E655" i="1"/>
  <c r="F655" i="1" s="1"/>
  <c r="Q654" i="1"/>
  <c r="N654" i="1"/>
  <c r="E654" i="1"/>
  <c r="F654" i="1" s="1"/>
  <c r="Q653" i="1"/>
  <c r="N653" i="1"/>
  <c r="E653" i="1"/>
  <c r="F653" i="1" s="1"/>
  <c r="C653" i="1"/>
  <c r="Q652" i="1"/>
  <c r="N652" i="1"/>
  <c r="E652" i="1"/>
  <c r="F652" i="1" s="1"/>
  <c r="Q651" i="1"/>
  <c r="N651" i="1"/>
  <c r="E651" i="1"/>
  <c r="F651" i="1" s="1"/>
  <c r="C651" i="1"/>
  <c r="Q650" i="1"/>
  <c r="N650" i="1"/>
  <c r="E650" i="1"/>
  <c r="F650" i="1" s="1"/>
  <c r="Q649" i="1"/>
  <c r="N649" i="1"/>
  <c r="E649" i="1"/>
  <c r="F649" i="1" s="1"/>
  <c r="Q648" i="1"/>
  <c r="N648" i="1"/>
  <c r="E648" i="1"/>
  <c r="F648" i="1" s="1"/>
  <c r="Q647" i="1"/>
  <c r="N647" i="1"/>
  <c r="E647" i="1"/>
  <c r="F647" i="1" s="1"/>
  <c r="Q646" i="1"/>
  <c r="N646" i="1"/>
  <c r="E646" i="1"/>
  <c r="F646" i="1" s="1"/>
  <c r="Q645" i="1"/>
  <c r="N645" i="1"/>
  <c r="E645" i="1"/>
  <c r="F645" i="1" s="1"/>
  <c r="Q644" i="1"/>
  <c r="N644" i="1"/>
  <c r="E644" i="1"/>
  <c r="F644" i="1" s="1"/>
  <c r="Q643" i="1"/>
  <c r="N643" i="1"/>
  <c r="E643" i="1"/>
  <c r="F643" i="1" s="1"/>
  <c r="Q642" i="1"/>
  <c r="N642" i="1"/>
  <c r="E642" i="1"/>
  <c r="F642" i="1" s="1"/>
  <c r="Q641" i="1"/>
  <c r="N641" i="1"/>
  <c r="E641" i="1"/>
  <c r="F641" i="1" s="1"/>
  <c r="Q640" i="1"/>
  <c r="N640" i="1"/>
  <c r="E640" i="1"/>
  <c r="F640" i="1" s="1"/>
  <c r="Q639" i="1"/>
  <c r="N639" i="1"/>
  <c r="E639" i="1"/>
  <c r="F639" i="1" s="1"/>
  <c r="C639" i="1"/>
  <c r="C640" i="1" s="1"/>
  <c r="C641" i="1" s="1"/>
  <c r="C642" i="1" s="1"/>
  <c r="C643" i="1" s="1"/>
  <c r="C644" i="1" s="1"/>
  <c r="C645" i="1" s="1"/>
  <c r="Q638" i="1"/>
  <c r="N638" i="1"/>
  <c r="E638" i="1"/>
  <c r="F638" i="1" s="1"/>
  <c r="Q637" i="1"/>
  <c r="N637" i="1"/>
  <c r="E637" i="1"/>
  <c r="F637" i="1" s="1"/>
  <c r="Q636" i="1"/>
  <c r="N636" i="1"/>
  <c r="E636" i="1"/>
  <c r="F636" i="1" s="1"/>
  <c r="Q635" i="1"/>
  <c r="N635" i="1"/>
  <c r="E635" i="1"/>
  <c r="F635" i="1" s="1"/>
  <c r="Q634" i="1"/>
  <c r="N634" i="1"/>
  <c r="E634" i="1"/>
  <c r="F634" i="1" s="1"/>
  <c r="P633" i="1"/>
  <c r="Q633" i="1" s="1"/>
  <c r="M633" i="1"/>
  <c r="N633" i="1" s="1"/>
  <c r="E633" i="1"/>
  <c r="F633" i="1" s="1"/>
  <c r="Q632" i="1"/>
  <c r="M632" i="1"/>
  <c r="N632" i="1" s="1"/>
  <c r="O632" i="1" s="1"/>
  <c r="E632" i="1"/>
  <c r="F632" i="1" s="1"/>
  <c r="Q631" i="1"/>
  <c r="N631" i="1"/>
  <c r="E631" i="1"/>
  <c r="F631" i="1" s="1"/>
  <c r="Q630" i="1"/>
  <c r="N630" i="1"/>
  <c r="E630" i="1"/>
  <c r="F630" i="1" s="1"/>
  <c r="Q629" i="1"/>
  <c r="N629" i="1"/>
  <c r="E629" i="1"/>
  <c r="F629" i="1" s="1"/>
  <c r="Q628" i="1"/>
  <c r="N628" i="1"/>
  <c r="E628" i="1"/>
  <c r="F628" i="1" s="1"/>
  <c r="Q627" i="1"/>
  <c r="N627" i="1"/>
  <c r="E627" i="1"/>
  <c r="F627" i="1" s="1"/>
  <c r="Q626" i="1"/>
  <c r="N626" i="1"/>
  <c r="E626" i="1"/>
  <c r="F626" i="1" s="1"/>
  <c r="Q625" i="1"/>
  <c r="N625" i="1"/>
  <c r="E625" i="1"/>
  <c r="F625" i="1" s="1"/>
  <c r="Q624" i="1"/>
  <c r="N624" i="1"/>
  <c r="E624" i="1"/>
  <c r="F624" i="1" s="1"/>
  <c r="Q623" i="1"/>
  <c r="N623" i="1"/>
  <c r="E623" i="1"/>
  <c r="F623" i="1" s="1"/>
  <c r="Q622" i="1"/>
  <c r="N622" i="1"/>
  <c r="D622" i="1"/>
  <c r="E622" i="1" s="1"/>
  <c r="F622" i="1" s="1"/>
  <c r="Q621" i="1"/>
  <c r="N621" i="1"/>
  <c r="E621" i="1"/>
  <c r="F621" i="1" s="1"/>
  <c r="Q620" i="1"/>
  <c r="N620" i="1"/>
  <c r="E620" i="1"/>
  <c r="F620" i="1" s="1"/>
  <c r="Q619" i="1"/>
  <c r="N619" i="1"/>
  <c r="O619" i="1" s="1"/>
  <c r="E619" i="1"/>
  <c r="F619" i="1" s="1"/>
  <c r="Q618" i="1"/>
  <c r="N618" i="1"/>
  <c r="E618" i="1"/>
  <c r="F618" i="1" s="1"/>
  <c r="Q617" i="1"/>
  <c r="N617" i="1"/>
  <c r="E617" i="1"/>
  <c r="F617" i="1" s="1"/>
  <c r="Q616" i="1"/>
  <c r="N616" i="1"/>
  <c r="E616" i="1"/>
  <c r="F616" i="1" s="1"/>
  <c r="Q615" i="1"/>
  <c r="N615" i="1"/>
  <c r="E615" i="1"/>
  <c r="F615" i="1" s="1"/>
  <c r="Q614" i="1"/>
  <c r="N614" i="1"/>
  <c r="E614" i="1"/>
  <c r="F614" i="1" s="1"/>
  <c r="C614" i="1"/>
  <c r="C615" i="1" s="1"/>
  <c r="C616" i="1" s="1"/>
  <c r="C617" i="1" s="1"/>
  <c r="C618" i="1" s="1"/>
  <c r="C619" i="1" s="1"/>
  <c r="C620" i="1" s="1"/>
  <c r="C622" i="1" s="1"/>
  <c r="Q613" i="1"/>
  <c r="N613" i="1"/>
  <c r="E613" i="1"/>
  <c r="F613" i="1" s="1"/>
  <c r="Q612" i="1"/>
  <c r="N612" i="1"/>
  <c r="E612" i="1"/>
  <c r="F612" i="1" s="1"/>
  <c r="C612" i="1"/>
  <c r="Q611" i="1"/>
  <c r="N611" i="1"/>
  <c r="E611" i="1"/>
  <c r="F611" i="1" s="1"/>
  <c r="Q610" i="1"/>
  <c r="N610" i="1"/>
  <c r="E610" i="1"/>
  <c r="F610" i="1" s="1"/>
  <c r="Q609" i="1"/>
  <c r="N609" i="1"/>
  <c r="E609" i="1"/>
  <c r="F609" i="1" s="1"/>
  <c r="C609" i="1"/>
  <c r="Q608" i="1"/>
  <c r="N608" i="1"/>
  <c r="E608" i="1"/>
  <c r="F608" i="1" s="1"/>
  <c r="Q607" i="1"/>
  <c r="N607" i="1"/>
  <c r="E607" i="1"/>
  <c r="F607" i="1" s="1"/>
  <c r="Q606" i="1"/>
  <c r="N606" i="1"/>
  <c r="E606" i="1"/>
  <c r="F606" i="1" s="1"/>
  <c r="Q605" i="1"/>
  <c r="N605" i="1"/>
  <c r="E605" i="1"/>
  <c r="F605" i="1" s="1"/>
  <c r="Q604" i="1"/>
  <c r="N604" i="1"/>
  <c r="E604" i="1"/>
  <c r="F604" i="1" s="1"/>
  <c r="Q603" i="1"/>
  <c r="N603" i="1"/>
  <c r="E603" i="1"/>
  <c r="F603" i="1" s="1"/>
  <c r="Q602" i="1"/>
  <c r="N602" i="1"/>
  <c r="E602" i="1"/>
  <c r="F602" i="1" s="1"/>
  <c r="C602" i="1"/>
  <c r="C603" i="1" s="1"/>
  <c r="Q601" i="1"/>
  <c r="N601" i="1"/>
  <c r="O601" i="1" s="1"/>
  <c r="E601" i="1"/>
  <c r="F601" i="1" s="1"/>
  <c r="Q600" i="1"/>
  <c r="N600" i="1"/>
  <c r="E600" i="1"/>
  <c r="F600" i="1" s="1"/>
  <c r="Q599" i="1"/>
  <c r="N599" i="1"/>
  <c r="E599" i="1"/>
  <c r="F599" i="1" s="1"/>
  <c r="Q598" i="1"/>
  <c r="N598" i="1"/>
  <c r="E598" i="1"/>
  <c r="F598" i="1" s="1"/>
  <c r="C598" i="1"/>
  <c r="C599" i="1" s="1"/>
  <c r="C600" i="1" s="1"/>
  <c r="Q597" i="1"/>
  <c r="N597" i="1"/>
  <c r="E597" i="1"/>
  <c r="F597" i="1" s="1"/>
  <c r="Q596" i="1"/>
  <c r="N596" i="1"/>
  <c r="D596" i="1"/>
  <c r="E596" i="1" s="1"/>
  <c r="F596" i="1" s="1"/>
  <c r="C596" i="1"/>
  <c r="Q595" i="1"/>
  <c r="N595" i="1"/>
  <c r="E595" i="1"/>
  <c r="F595" i="1" s="1"/>
  <c r="Q594" i="1"/>
  <c r="N594" i="1"/>
  <c r="E594" i="1"/>
  <c r="F594" i="1" s="1"/>
  <c r="Q593" i="1"/>
  <c r="N593" i="1"/>
  <c r="E593" i="1"/>
  <c r="F593" i="1" s="1"/>
  <c r="C593" i="1"/>
  <c r="Q592" i="1"/>
  <c r="N592" i="1"/>
  <c r="E592" i="1"/>
  <c r="F592" i="1" s="1"/>
  <c r="Q591" i="1"/>
  <c r="N591" i="1"/>
  <c r="E591" i="1"/>
  <c r="F591" i="1" s="1"/>
  <c r="Q590" i="1"/>
  <c r="N590" i="1"/>
  <c r="E590" i="1"/>
  <c r="F590" i="1" s="1"/>
  <c r="Q589" i="1"/>
  <c r="N589" i="1"/>
  <c r="E589" i="1"/>
  <c r="F589" i="1" s="1"/>
  <c r="Q588" i="1"/>
  <c r="N588" i="1"/>
  <c r="E588" i="1"/>
  <c r="F588" i="1" s="1"/>
  <c r="Q587" i="1"/>
  <c r="N587" i="1"/>
  <c r="E587" i="1"/>
  <c r="F587" i="1" s="1"/>
  <c r="Q586" i="1"/>
  <c r="N586" i="1"/>
  <c r="E586" i="1"/>
  <c r="F586" i="1" s="1"/>
  <c r="Q585" i="1"/>
  <c r="N585" i="1"/>
  <c r="E585" i="1"/>
  <c r="F585" i="1" s="1"/>
  <c r="Q584" i="1"/>
  <c r="N584" i="1"/>
  <c r="E584" i="1"/>
  <c r="F584" i="1" s="1"/>
  <c r="C584" i="1"/>
  <c r="C585" i="1" s="1"/>
  <c r="C586" i="1" s="1"/>
  <c r="C587" i="1" s="1"/>
  <c r="C588" i="1" s="1"/>
  <c r="C589" i="1" s="1"/>
  <c r="C590" i="1" s="1"/>
  <c r="Q583" i="1"/>
  <c r="N583" i="1"/>
  <c r="E583" i="1"/>
  <c r="F583" i="1" s="1"/>
  <c r="Q582" i="1"/>
  <c r="N582" i="1"/>
  <c r="E582" i="1"/>
  <c r="F582" i="1" s="1"/>
  <c r="C582" i="1"/>
  <c r="Q581" i="1"/>
  <c r="N581" i="1"/>
  <c r="E581" i="1"/>
  <c r="F581" i="1" s="1"/>
  <c r="C581" i="1"/>
  <c r="Q580" i="1"/>
  <c r="N580" i="1"/>
  <c r="D580" i="1"/>
  <c r="E580" i="1" s="1"/>
  <c r="F580" i="1" s="1"/>
  <c r="Q579" i="1"/>
  <c r="N579" i="1"/>
  <c r="D579" i="1"/>
  <c r="E579" i="1" s="1"/>
  <c r="F579" i="1" s="1"/>
  <c r="Q578" i="1"/>
  <c r="N578" i="1"/>
  <c r="E578" i="1"/>
  <c r="F578" i="1" s="1"/>
  <c r="Q577" i="1"/>
  <c r="N577" i="1"/>
  <c r="D577" i="1"/>
  <c r="E577" i="1" s="1"/>
  <c r="F577" i="1" s="1"/>
  <c r="Q576" i="1"/>
  <c r="N576" i="1"/>
  <c r="E576" i="1"/>
  <c r="F576" i="1" s="1"/>
  <c r="Q575" i="1"/>
  <c r="N575" i="1"/>
  <c r="E575" i="1"/>
  <c r="F575" i="1" s="1"/>
  <c r="Q574" i="1"/>
  <c r="N574" i="1"/>
  <c r="E574" i="1"/>
  <c r="F574" i="1" s="1"/>
  <c r="Q573" i="1"/>
  <c r="N573" i="1"/>
  <c r="E573" i="1"/>
  <c r="F573" i="1" s="1"/>
  <c r="Q572" i="1"/>
  <c r="N572" i="1"/>
  <c r="D572" i="1"/>
  <c r="E572" i="1" s="1"/>
  <c r="F572" i="1" s="1"/>
  <c r="C572" i="1"/>
  <c r="Q571" i="1"/>
  <c r="N571" i="1"/>
  <c r="E571" i="1"/>
  <c r="F571" i="1" s="1"/>
  <c r="Q570" i="1"/>
  <c r="N570" i="1"/>
  <c r="E570" i="1"/>
  <c r="F570" i="1" s="1"/>
  <c r="Q569" i="1"/>
  <c r="N569" i="1"/>
  <c r="E569" i="1"/>
  <c r="F569" i="1" s="1"/>
  <c r="Q568" i="1"/>
  <c r="N568" i="1"/>
  <c r="E568" i="1"/>
  <c r="F568" i="1" s="1"/>
  <c r="C568" i="1"/>
  <c r="Q567" i="1"/>
  <c r="N567" i="1"/>
  <c r="E567" i="1"/>
  <c r="F567" i="1" s="1"/>
  <c r="Q566" i="1"/>
  <c r="N566" i="1"/>
  <c r="E566" i="1"/>
  <c r="F566" i="1" s="1"/>
  <c r="Q565" i="1"/>
  <c r="N565" i="1"/>
  <c r="E565" i="1"/>
  <c r="F565" i="1" s="1"/>
  <c r="Q564" i="1"/>
  <c r="N564" i="1"/>
  <c r="E564" i="1"/>
  <c r="F564" i="1" s="1"/>
  <c r="Q563" i="1"/>
  <c r="N563" i="1"/>
  <c r="E563" i="1"/>
  <c r="F563" i="1" s="1"/>
  <c r="C563" i="1"/>
  <c r="Q562" i="1"/>
  <c r="N562" i="1"/>
  <c r="E562" i="1"/>
  <c r="F562" i="1" s="1"/>
  <c r="Q561" i="1"/>
  <c r="N561" i="1"/>
  <c r="D561" i="1"/>
  <c r="E561" i="1" s="1"/>
  <c r="F561" i="1" s="1"/>
  <c r="D560" i="1"/>
  <c r="E560" i="1" s="1"/>
  <c r="F560" i="1" s="1"/>
  <c r="Q559" i="1"/>
  <c r="N559" i="1"/>
  <c r="D559" i="1"/>
  <c r="E559" i="1" s="1"/>
  <c r="F559" i="1" s="1"/>
  <c r="Q558" i="1"/>
  <c r="N558" i="1"/>
  <c r="D558" i="1"/>
  <c r="E558" i="1" s="1"/>
  <c r="F558" i="1" s="1"/>
  <c r="Q557" i="1"/>
  <c r="N557" i="1"/>
  <c r="O557" i="1" s="1"/>
  <c r="E557" i="1"/>
  <c r="F557" i="1" s="1"/>
  <c r="Q556" i="1"/>
  <c r="N556" i="1"/>
  <c r="E556" i="1"/>
  <c r="F556" i="1" s="1"/>
  <c r="Q555" i="1"/>
  <c r="N555" i="1"/>
  <c r="E555" i="1"/>
  <c r="F555" i="1" s="1"/>
  <c r="Q554" i="1"/>
  <c r="N554" i="1"/>
  <c r="E554" i="1"/>
  <c r="F554" i="1" s="1"/>
  <c r="Q553" i="1"/>
  <c r="N553" i="1"/>
  <c r="E553" i="1"/>
  <c r="F553" i="1" s="1"/>
  <c r="Q552" i="1"/>
  <c r="N552" i="1"/>
  <c r="E552" i="1"/>
  <c r="F552" i="1" s="1"/>
  <c r="Q551" i="1"/>
  <c r="N551" i="1"/>
  <c r="E551" i="1"/>
  <c r="F551" i="1" s="1"/>
  <c r="Q550" i="1"/>
  <c r="N550" i="1"/>
  <c r="D550" i="1"/>
  <c r="E550" i="1" s="1"/>
  <c r="F550" i="1" s="1"/>
  <c r="Q549" i="1"/>
  <c r="N549" i="1"/>
  <c r="E549" i="1"/>
  <c r="F549" i="1" s="1"/>
  <c r="Q548" i="1"/>
  <c r="N548" i="1"/>
  <c r="E548" i="1"/>
  <c r="F548" i="1" s="1"/>
  <c r="Q547" i="1"/>
  <c r="N547" i="1"/>
  <c r="E547" i="1"/>
  <c r="F547" i="1" s="1"/>
  <c r="Q546" i="1"/>
  <c r="N546" i="1"/>
  <c r="E546" i="1"/>
  <c r="F546" i="1" s="1"/>
  <c r="Q545" i="1"/>
  <c r="N545" i="1"/>
  <c r="D545" i="1"/>
  <c r="E545" i="1" s="1"/>
  <c r="F545" i="1" s="1"/>
  <c r="Q544" i="1"/>
  <c r="N544" i="1"/>
  <c r="E544" i="1"/>
  <c r="F544" i="1" s="1"/>
  <c r="Q543" i="1"/>
  <c r="N543" i="1"/>
  <c r="E543" i="1"/>
  <c r="F543" i="1" s="1"/>
  <c r="Q542" i="1"/>
  <c r="N542" i="1"/>
  <c r="E542" i="1"/>
  <c r="F542" i="1" s="1"/>
  <c r="Q541" i="1"/>
  <c r="N541" i="1"/>
  <c r="E541" i="1"/>
  <c r="F541" i="1" s="1"/>
  <c r="Q540" i="1"/>
  <c r="N540" i="1"/>
  <c r="D540" i="1"/>
  <c r="E540" i="1" s="1"/>
  <c r="F540" i="1" s="1"/>
  <c r="Q539" i="1"/>
  <c r="N539" i="1"/>
  <c r="E539" i="1"/>
  <c r="F539" i="1" s="1"/>
  <c r="Q538" i="1"/>
  <c r="N538" i="1"/>
  <c r="E538" i="1"/>
  <c r="F538" i="1" s="1"/>
  <c r="Q537" i="1"/>
  <c r="N537" i="1"/>
  <c r="E537" i="1"/>
  <c r="F537" i="1" s="1"/>
  <c r="Q536" i="1"/>
  <c r="N536" i="1"/>
  <c r="E536" i="1"/>
  <c r="F536" i="1" s="1"/>
  <c r="Q535" i="1"/>
  <c r="N535" i="1"/>
  <c r="E535" i="1"/>
  <c r="F535" i="1" s="1"/>
  <c r="Q534" i="1"/>
  <c r="N534" i="1"/>
  <c r="D534" i="1"/>
  <c r="E534" i="1" s="1"/>
  <c r="F534" i="1" s="1"/>
  <c r="Q533" i="1"/>
  <c r="N533" i="1"/>
  <c r="E533" i="1"/>
  <c r="F533" i="1" s="1"/>
  <c r="Q532" i="1"/>
  <c r="N532" i="1"/>
  <c r="E532" i="1"/>
  <c r="F532" i="1" s="1"/>
  <c r="Q531" i="1"/>
  <c r="N531" i="1"/>
  <c r="E531" i="1"/>
  <c r="F531" i="1" s="1"/>
  <c r="Q530" i="1"/>
  <c r="N530" i="1"/>
  <c r="E530" i="1"/>
  <c r="F530" i="1" s="1"/>
  <c r="Q529" i="1"/>
  <c r="N529" i="1"/>
  <c r="E529" i="1"/>
  <c r="F529" i="1" s="1"/>
  <c r="Q528" i="1"/>
  <c r="N528" i="1"/>
  <c r="E528" i="1"/>
  <c r="F528" i="1" s="1"/>
  <c r="Q527" i="1"/>
  <c r="N527" i="1"/>
  <c r="E527" i="1"/>
  <c r="F527" i="1" s="1"/>
  <c r="Q526" i="1"/>
  <c r="N526" i="1"/>
  <c r="E526" i="1"/>
  <c r="F526" i="1" s="1"/>
  <c r="Q525" i="1"/>
  <c r="N525" i="1"/>
  <c r="E525" i="1"/>
  <c r="F525" i="1" s="1"/>
  <c r="Q524" i="1"/>
  <c r="R524" i="1" s="1"/>
  <c r="N524" i="1"/>
  <c r="O524" i="1" s="1"/>
  <c r="E524" i="1"/>
  <c r="F524" i="1" s="1"/>
  <c r="C524" i="1"/>
  <c r="C525" i="1" s="1"/>
  <c r="C526" i="1" s="1"/>
  <c r="C527" i="1" s="1"/>
  <c r="C528" i="1" s="1"/>
  <c r="Q523" i="1"/>
  <c r="N523" i="1"/>
  <c r="E523" i="1"/>
  <c r="F523" i="1" s="1"/>
  <c r="Q522" i="1"/>
  <c r="N522" i="1"/>
  <c r="E522" i="1"/>
  <c r="F522" i="1" s="1"/>
  <c r="Q521" i="1"/>
  <c r="N521" i="1"/>
  <c r="E521" i="1"/>
  <c r="F521" i="1" s="1"/>
  <c r="C521" i="1"/>
  <c r="Q520" i="1"/>
  <c r="N520" i="1"/>
  <c r="E520" i="1"/>
  <c r="F520" i="1" s="1"/>
  <c r="Q519" i="1"/>
  <c r="N519" i="1"/>
  <c r="E519" i="1"/>
  <c r="F519" i="1" s="1"/>
  <c r="C519" i="1"/>
  <c r="Q518" i="1"/>
  <c r="N518" i="1"/>
  <c r="E518" i="1"/>
  <c r="F518" i="1" s="1"/>
  <c r="Q517" i="1"/>
  <c r="N517" i="1"/>
  <c r="E517" i="1"/>
  <c r="F517" i="1" s="1"/>
  <c r="Q516" i="1"/>
  <c r="N516" i="1"/>
  <c r="E516" i="1"/>
  <c r="F516" i="1" s="1"/>
  <c r="Q515" i="1"/>
  <c r="N515" i="1"/>
  <c r="D515" i="1"/>
  <c r="E515" i="1" s="1"/>
  <c r="F515" i="1" s="1"/>
  <c r="Q514" i="1"/>
  <c r="N514" i="1"/>
  <c r="D514" i="1"/>
  <c r="E514" i="1" s="1"/>
  <c r="F514" i="1" s="1"/>
  <c r="Q513" i="1"/>
  <c r="N513" i="1"/>
  <c r="E513" i="1"/>
  <c r="F513" i="1" s="1"/>
  <c r="Q512" i="1"/>
  <c r="N512" i="1"/>
  <c r="E512" i="1"/>
  <c r="F512" i="1" s="1"/>
  <c r="Q511" i="1"/>
  <c r="N511" i="1"/>
  <c r="E511" i="1"/>
  <c r="F511" i="1" s="1"/>
  <c r="C511" i="1"/>
  <c r="C513" i="1" s="1"/>
  <c r="Q510" i="1"/>
  <c r="N510" i="1"/>
  <c r="E510" i="1"/>
  <c r="F510" i="1" s="1"/>
  <c r="Q509" i="1"/>
  <c r="N509" i="1"/>
  <c r="E509" i="1"/>
  <c r="F509" i="1" s="1"/>
  <c r="Q508" i="1"/>
  <c r="N508" i="1"/>
  <c r="E508" i="1"/>
  <c r="F508" i="1" s="1"/>
  <c r="Q507" i="1"/>
  <c r="N507" i="1"/>
  <c r="E507" i="1"/>
  <c r="F507" i="1" s="1"/>
  <c r="Q506" i="1"/>
  <c r="N506" i="1"/>
  <c r="E506" i="1"/>
  <c r="F506" i="1" s="1"/>
  <c r="Q505" i="1"/>
  <c r="N505" i="1"/>
  <c r="E505" i="1"/>
  <c r="F505" i="1" s="1"/>
  <c r="C505" i="1"/>
  <c r="Q504" i="1"/>
  <c r="N504" i="1"/>
  <c r="E504" i="1"/>
  <c r="F504" i="1" s="1"/>
  <c r="Q503" i="1"/>
  <c r="N503" i="1"/>
  <c r="E503" i="1"/>
  <c r="F503" i="1" s="1"/>
  <c r="Q502" i="1"/>
  <c r="N502" i="1"/>
  <c r="E502" i="1"/>
  <c r="F502" i="1" s="1"/>
  <c r="Q501" i="1"/>
  <c r="N501" i="1"/>
  <c r="E501" i="1"/>
  <c r="F501" i="1" s="1"/>
  <c r="Q500" i="1"/>
  <c r="N500" i="1"/>
  <c r="E500" i="1"/>
  <c r="F500" i="1" s="1"/>
  <c r="Q499" i="1"/>
  <c r="N499" i="1"/>
  <c r="E499" i="1"/>
  <c r="F499" i="1" s="1"/>
  <c r="C499" i="1"/>
  <c r="Q498" i="1"/>
  <c r="N498" i="1"/>
  <c r="E498" i="1"/>
  <c r="F498" i="1" s="1"/>
  <c r="Q497" i="1"/>
  <c r="N497" i="1"/>
  <c r="E497" i="1"/>
  <c r="F497" i="1" s="1"/>
  <c r="Q496" i="1"/>
  <c r="N496" i="1"/>
  <c r="E496" i="1"/>
  <c r="F496" i="1" s="1"/>
  <c r="Q495" i="1"/>
  <c r="N495" i="1"/>
  <c r="E495" i="1"/>
  <c r="F495" i="1" s="1"/>
  <c r="Q494" i="1"/>
  <c r="N494" i="1"/>
  <c r="E494" i="1"/>
  <c r="F494" i="1" s="1"/>
  <c r="Q493" i="1"/>
  <c r="N493" i="1"/>
  <c r="E493" i="1"/>
  <c r="F493" i="1" s="1"/>
  <c r="Q492" i="1"/>
  <c r="N492" i="1"/>
  <c r="E492" i="1"/>
  <c r="F492" i="1" s="1"/>
  <c r="Q491" i="1"/>
  <c r="N491" i="1"/>
  <c r="E491" i="1"/>
  <c r="F491" i="1" s="1"/>
  <c r="Q490" i="1"/>
  <c r="N490" i="1"/>
  <c r="E490" i="1"/>
  <c r="F490" i="1" s="1"/>
  <c r="Q489" i="1"/>
  <c r="N489" i="1"/>
  <c r="E489" i="1"/>
  <c r="F489" i="1" s="1"/>
  <c r="C489" i="1"/>
  <c r="Q488" i="1"/>
  <c r="N488" i="1"/>
  <c r="E488" i="1"/>
  <c r="F488" i="1" s="1"/>
  <c r="C488" i="1"/>
  <c r="Q487" i="1"/>
  <c r="N487" i="1"/>
  <c r="E487" i="1"/>
  <c r="F487" i="1" s="1"/>
  <c r="Q486" i="1"/>
  <c r="N486" i="1"/>
  <c r="E486" i="1"/>
  <c r="F486" i="1" s="1"/>
  <c r="Q485" i="1"/>
  <c r="N485" i="1"/>
  <c r="D485" i="1"/>
  <c r="E485" i="1" s="1"/>
  <c r="F485" i="1" s="1"/>
  <c r="Q484" i="1"/>
  <c r="N484" i="1"/>
  <c r="E484" i="1"/>
  <c r="F484" i="1" s="1"/>
  <c r="Q483" i="1"/>
  <c r="N483" i="1"/>
  <c r="E483" i="1"/>
  <c r="F483" i="1" s="1"/>
  <c r="Q482" i="1"/>
  <c r="N482" i="1"/>
  <c r="E482" i="1"/>
  <c r="F482" i="1" s="1"/>
  <c r="Q481" i="1"/>
  <c r="N481" i="1"/>
  <c r="D481" i="1"/>
  <c r="E481" i="1" s="1"/>
  <c r="F481" i="1" s="1"/>
  <c r="Q480" i="1"/>
  <c r="N480" i="1"/>
  <c r="E480" i="1"/>
  <c r="F480" i="1" s="1"/>
  <c r="C480" i="1"/>
  <c r="Q479" i="1"/>
  <c r="N479" i="1"/>
  <c r="E479" i="1"/>
  <c r="F479" i="1" s="1"/>
  <c r="C479" i="1"/>
  <c r="C481" i="1" s="1"/>
  <c r="Q478" i="1"/>
  <c r="N478" i="1"/>
  <c r="E478" i="1"/>
  <c r="F478" i="1" s="1"/>
  <c r="Q477" i="1"/>
  <c r="N477" i="1"/>
  <c r="E477" i="1"/>
  <c r="F477" i="1" s="1"/>
  <c r="Q476" i="1"/>
  <c r="N476" i="1"/>
  <c r="E476" i="1"/>
  <c r="F476" i="1" s="1"/>
  <c r="Q475" i="1"/>
  <c r="N475" i="1"/>
  <c r="E475" i="1"/>
  <c r="F475" i="1" s="1"/>
  <c r="Q474" i="1"/>
  <c r="N474" i="1"/>
  <c r="E474" i="1"/>
  <c r="F474" i="1" s="1"/>
  <c r="Q473" i="1"/>
  <c r="N473" i="1"/>
  <c r="E473" i="1"/>
  <c r="F473" i="1" s="1"/>
  <c r="Q472" i="1"/>
  <c r="N472" i="1"/>
  <c r="E472" i="1"/>
  <c r="F472" i="1" s="1"/>
  <c r="Q471" i="1"/>
  <c r="N471" i="1"/>
  <c r="E471" i="1"/>
  <c r="F471" i="1" s="1"/>
  <c r="Q470" i="1"/>
  <c r="N470" i="1"/>
  <c r="E470" i="1"/>
  <c r="F470" i="1" s="1"/>
  <c r="Q469" i="1"/>
  <c r="N469" i="1"/>
  <c r="E469" i="1"/>
  <c r="F469" i="1" s="1"/>
  <c r="Q468" i="1"/>
  <c r="N468" i="1"/>
  <c r="E468" i="1"/>
  <c r="F468" i="1" s="1"/>
  <c r="Q467" i="1"/>
  <c r="N467" i="1"/>
  <c r="E467" i="1"/>
  <c r="F467" i="1" s="1"/>
  <c r="Q466" i="1"/>
  <c r="N466" i="1"/>
  <c r="E466" i="1"/>
  <c r="F466" i="1" s="1"/>
  <c r="Q465" i="1"/>
  <c r="N465" i="1"/>
  <c r="E465" i="1"/>
  <c r="F465" i="1" s="1"/>
  <c r="Q464" i="1"/>
  <c r="M464" i="1"/>
  <c r="N464" i="1" s="1"/>
  <c r="O464" i="1" s="1"/>
  <c r="E464" i="1"/>
  <c r="F464" i="1" s="1"/>
  <c r="Q463" i="1"/>
  <c r="N463" i="1"/>
  <c r="E463" i="1"/>
  <c r="F463" i="1" s="1"/>
  <c r="Q462" i="1"/>
  <c r="N462" i="1"/>
  <c r="E462" i="1"/>
  <c r="F462" i="1" s="1"/>
  <c r="Q461" i="1"/>
  <c r="N461" i="1"/>
  <c r="E461" i="1"/>
  <c r="F461" i="1" s="1"/>
  <c r="Q460" i="1"/>
  <c r="N460" i="1"/>
  <c r="E460" i="1"/>
  <c r="F460" i="1" s="1"/>
  <c r="Q459" i="1"/>
  <c r="N459" i="1"/>
  <c r="E459" i="1"/>
  <c r="F459" i="1" s="1"/>
  <c r="Q458" i="1"/>
  <c r="N458" i="1"/>
  <c r="E458" i="1"/>
  <c r="F458" i="1" s="1"/>
  <c r="Q457" i="1"/>
  <c r="N457" i="1"/>
  <c r="E457" i="1"/>
  <c r="F457" i="1" s="1"/>
  <c r="Q456" i="1"/>
  <c r="N456" i="1"/>
  <c r="E456" i="1"/>
  <c r="F456" i="1" s="1"/>
  <c r="Q455" i="1"/>
  <c r="N455" i="1"/>
  <c r="E455" i="1"/>
  <c r="F455" i="1" s="1"/>
  <c r="Q454" i="1"/>
  <c r="N454" i="1"/>
  <c r="E454" i="1"/>
  <c r="F454" i="1" s="1"/>
  <c r="Q453" i="1"/>
  <c r="N453" i="1"/>
  <c r="E453" i="1"/>
  <c r="F453" i="1" s="1"/>
  <c r="Q452" i="1"/>
  <c r="N452" i="1"/>
  <c r="E452" i="1"/>
  <c r="F452" i="1" s="1"/>
  <c r="C452" i="1"/>
  <c r="Q451" i="1"/>
  <c r="N451" i="1"/>
  <c r="E451" i="1"/>
  <c r="F451" i="1" s="1"/>
  <c r="Q450" i="1"/>
  <c r="N450" i="1"/>
  <c r="E450" i="1"/>
  <c r="F450" i="1" s="1"/>
  <c r="Q449" i="1"/>
  <c r="N449" i="1"/>
  <c r="E449" i="1"/>
  <c r="F449" i="1" s="1"/>
  <c r="Q448" i="1"/>
  <c r="N448" i="1"/>
  <c r="E448" i="1"/>
  <c r="F448" i="1" s="1"/>
  <c r="Q447" i="1"/>
  <c r="N447" i="1"/>
  <c r="E447" i="1"/>
  <c r="F447" i="1" s="1"/>
  <c r="Q446" i="1"/>
  <c r="N446" i="1"/>
  <c r="E446" i="1"/>
  <c r="F446" i="1" s="1"/>
  <c r="Q445" i="1"/>
  <c r="N445" i="1"/>
  <c r="E445" i="1"/>
  <c r="F445" i="1" s="1"/>
  <c r="C445" i="1"/>
  <c r="Q444" i="1"/>
  <c r="N444" i="1"/>
  <c r="D444" i="1"/>
  <c r="E444" i="1" s="1"/>
  <c r="F444" i="1" s="1"/>
  <c r="Q443" i="1"/>
  <c r="N443" i="1"/>
  <c r="D443" i="1"/>
  <c r="E443" i="1" s="1"/>
  <c r="F443" i="1" s="1"/>
  <c r="Q442" i="1"/>
  <c r="N442" i="1"/>
  <c r="E442" i="1"/>
  <c r="F442" i="1" s="1"/>
  <c r="Q441" i="1"/>
  <c r="N441" i="1"/>
  <c r="E441" i="1"/>
  <c r="F441" i="1" s="1"/>
  <c r="Q440" i="1"/>
  <c r="N440" i="1"/>
  <c r="E440" i="1"/>
  <c r="F440" i="1" s="1"/>
  <c r="Q439" i="1"/>
  <c r="N439" i="1"/>
  <c r="E439" i="1"/>
  <c r="F439" i="1" s="1"/>
  <c r="Q438" i="1"/>
  <c r="N438" i="1"/>
  <c r="E438" i="1"/>
  <c r="F438" i="1" s="1"/>
  <c r="C438" i="1"/>
  <c r="C440" i="1" s="1"/>
  <c r="C441" i="1" s="1"/>
  <c r="Q437" i="1"/>
  <c r="N437" i="1"/>
  <c r="E437" i="1"/>
  <c r="F437" i="1" s="1"/>
  <c r="Q436" i="1"/>
  <c r="N436" i="1"/>
  <c r="E436" i="1"/>
  <c r="F436" i="1" s="1"/>
  <c r="Q435" i="1"/>
  <c r="N435" i="1"/>
  <c r="E435" i="1"/>
  <c r="F435" i="1" s="1"/>
  <c r="Q434" i="1"/>
  <c r="N434" i="1"/>
  <c r="E434" i="1"/>
  <c r="F434" i="1" s="1"/>
  <c r="Q433" i="1"/>
  <c r="N433" i="1"/>
  <c r="E433" i="1"/>
  <c r="F433" i="1" s="1"/>
  <c r="Q432" i="1"/>
  <c r="N432" i="1"/>
  <c r="E432" i="1"/>
  <c r="F432" i="1" s="1"/>
  <c r="Q431" i="1"/>
  <c r="N431" i="1"/>
  <c r="E431" i="1"/>
  <c r="F431" i="1" s="1"/>
  <c r="Q430" i="1"/>
  <c r="N430" i="1"/>
  <c r="E430" i="1"/>
  <c r="F430" i="1" s="1"/>
  <c r="Q429" i="1"/>
  <c r="N429" i="1"/>
  <c r="E429" i="1"/>
  <c r="F429" i="1" s="1"/>
  <c r="Q428" i="1"/>
  <c r="N428" i="1"/>
  <c r="E428" i="1"/>
  <c r="F428" i="1" s="1"/>
  <c r="Q427" i="1"/>
  <c r="N427" i="1"/>
  <c r="E427" i="1"/>
  <c r="F427" i="1" s="1"/>
  <c r="Q426" i="1"/>
  <c r="N426" i="1"/>
  <c r="E426" i="1"/>
  <c r="F426" i="1" s="1"/>
  <c r="Q425" i="1"/>
  <c r="N425" i="1"/>
  <c r="E425" i="1"/>
  <c r="F425" i="1" s="1"/>
  <c r="Q424" i="1"/>
  <c r="N424" i="1"/>
  <c r="E424" i="1"/>
  <c r="F424" i="1" s="1"/>
  <c r="Q423" i="1"/>
  <c r="N423" i="1"/>
  <c r="E423" i="1"/>
  <c r="F423" i="1" s="1"/>
  <c r="Q422" i="1"/>
  <c r="N422" i="1"/>
  <c r="E422" i="1"/>
  <c r="F422" i="1" s="1"/>
  <c r="Q421" i="1"/>
  <c r="N421" i="1"/>
  <c r="E421" i="1"/>
  <c r="F421" i="1" s="1"/>
  <c r="Q420" i="1"/>
  <c r="N420" i="1"/>
  <c r="E420" i="1"/>
  <c r="F420" i="1" s="1"/>
  <c r="Q419" i="1"/>
  <c r="N419" i="1"/>
  <c r="E419" i="1"/>
  <c r="F419" i="1" s="1"/>
  <c r="Q418" i="1"/>
  <c r="N418" i="1"/>
  <c r="E418" i="1"/>
  <c r="F418" i="1" s="1"/>
  <c r="Q417" i="1"/>
  <c r="N417" i="1"/>
  <c r="E417" i="1"/>
  <c r="F417" i="1" s="1"/>
  <c r="Q416" i="1"/>
  <c r="N416" i="1"/>
  <c r="E416" i="1"/>
  <c r="F416" i="1" s="1"/>
  <c r="Q415" i="1"/>
  <c r="N415" i="1"/>
  <c r="E415" i="1"/>
  <c r="F415" i="1" s="1"/>
  <c r="Q414" i="1"/>
  <c r="N414" i="1"/>
  <c r="E414" i="1"/>
  <c r="F414" i="1" s="1"/>
  <c r="Q413" i="1"/>
  <c r="N413" i="1"/>
  <c r="E413" i="1"/>
  <c r="F413" i="1" s="1"/>
  <c r="Q412" i="1"/>
  <c r="N412" i="1"/>
  <c r="E412" i="1"/>
  <c r="F412" i="1" s="1"/>
  <c r="Q411" i="1"/>
  <c r="N411" i="1"/>
  <c r="E411" i="1"/>
  <c r="F411" i="1" s="1"/>
  <c r="Q410" i="1"/>
  <c r="N410" i="1"/>
  <c r="E410" i="1"/>
  <c r="F410" i="1" s="1"/>
  <c r="C410" i="1"/>
  <c r="Q409" i="1"/>
  <c r="N409" i="1"/>
  <c r="E409" i="1"/>
  <c r="F409" i="1" s="1"/>
  <c r="Q408" i="1"/>
  <c r="N408" i="1"/>
  <c r="E408" i="1"/>
  <c r="F408" i="1" s="1"/>
  <c r="Q407" i="1"/>
  <c r="N407" i="1"/>
  <c r="E407" i="1"/>
  <c r="F407" i="1" s="1"/>
  <c r="Q406" i="1"/>
  <c r="N406" i="1"/>
  <c r="E406" i="1"/>
  <c r="F406" i="1" s="1"/>
  <c r="Q405" i="1"/>
  <c r="N405" i="1"/>
  <c r="E405" i="1"/>
  <c r="F405" i="1" s="1"/>
  <c r="Q404" i="1"/>
  <c r="N404" i="1"/>
  <c r="E404" i="1"/>
  <c r="F404" i="1" s="1"/>
  <c r="Q403" i="1"/>
  <c r="N403" i="1"/>
  <c r="E403" i="1"/>
  <c r="F403" i="1" s="1"/>
  <c r="C403" i="1"/>
  <c r="Q402" i="1"/>
  <c r="N402" i="1"/>
  <c r="D402" i="1"/>
  <c r="E402" i="1" s="1"/>
  <c r="F402" i="1" s="1"/>
  <c r="Q401" i="1"/>
  <c r="N401" i="1"/>
  <c r="D401" i="1"/>
  <c r="E401" i="1" s="1"/>
  <c r="F401" i="1" s="1"/>
  <c r="Q400" i="1"/>
  <c r="N400" i="1"/>
  <c r="E400" i="1"/>
  <c r="F400" i="1" s="1"/>
  <c r="Q399" i="1"/>
  <c r="N399" i="1"/>
  <c r="E399" i="1"/>
  <c r="F399" i="1" s="1"/>
  <c r="Q398" i="1"/>
  <c r="N398" i="1"/>
  <c r="E398" i="1"/>
  <c r="F398" i="1" s="1"/>
  <c r="Q397" i="1"/>
  <c r="N397" i="1"/>
  <c r="E397" i="1"/>
  <c r="F397" i="1" s="1"/>
  <c r="Q396" i="1"/>
  <c r="N396" i="1"/>
  <c r="E396" i="1"/>
  <c r="F396" i="1" s="1"/>
  <c r="Q395" i="1"/>
  <c r="N395" i="1"/>
  <c r="E395" i="1"/>
  <c r="F395" i="1" s="1"/>
  <c r="Q394" i="1"/>
  <c r="N394" i="1"/>
  <c r="E394" i="1"/>
  <c r="F394" i="1" s="1"/>
  <c r="Q393" i="1"/>
  <c r="R393" i="1" s="1"/>
  <c r="N393" i="1"/>
  <c r="E393" i="1"/>
  <c r="F393" i="1" s="1"/>
  <c r="Q392" i="1"/>
  <c r="N392" i="1"/>
  <c r="E392" i="1"/>
  <c r="F392" i="1" s="1"/>
  <c r="Q391" i="1"/>
  <c r="N391" i="1"/>
  <c r="E391" i="1"/>
  <c r="F391" i="1" s="1"/>
  <c r="Q390" i="1"/>
  <c r="N390" i="1"/>
  <c r="E390" i="1"/>
  <c r="F390" i="1" s="1"/>
  <c r="Q389" i="1"/>
  <c r="N389" i="1"/>
  <c r="E389" i="1"/>
  <c r="F389" i="1" s="1"/>
  <c r="C389" i="1"/>
  <c r="C390" i="1" s="1"/>
  <c r="C391" i="1" s="1"/>
  <c r="C393" i="1" s="1"/>
  <c r="Q388" i="1"/>
  <c r="N388" i="1"/>
  <c r="E388" i="1"/>
  <c r="F388" i="1" s="1"/>
  <c r="Q387" i="1"/>
  <c r="N387" i="1"/>
  <c r="E387" i="1"/>
  <c r="F387" i="1" s="1"/>
  <c r="Q386" i="1"/>
  <c r="N386" i="1"/>
  <c r="E386" i="1"/>
  <c r="F386" i="1" s="1"/>
  <c r="Q385" i="1"/>
  <c r="N385" i="1"/>
  <c r="E385" i="1"/>
  <c r="F385" i="1" s="1"/>
  <c r="Q384" i="1"/>
  <c r="N384" i="1"/>
  <c r="E384" i="1"/>
  <c r="F384" i="1" s="1"/>
  <c r="C384" i="1"/>
  <c r="Q383" i="1"/>
  <c r="N383" i="1"/>
  <c r="D383" i="1"/>
  <c r="E383" i="1" s="1"/>
  <c r="F383" i="1" s="1"/>
  <c r="Q382" i="1"/>
  <c r="N382" i="1"/>
  <c r="D382" i="1"/>
  <c r="E382" i="1" s="1"/>
  <c r="F382" i="1" s="1"/>
  <c r="Q381" i="1"/>
  <c r="N381" i="1"/>
  <c r="E381" i="1"/>
  <c r="F381" i="1" s="1"/>
  <c r="Q380" i="1"/>
  <c r="N380" i="1"/>
  <c r="E380" i="1"/>
  <c r="F380" i="1" s="1"/>
  <c r="Q379" i="1"/>
  <c r="N379" i="1"/>
  <c r="E379" i="1"/>
  <c r="F379" i="1" s="1"/>
  <c r="Q378" i="1"/>
  <c r="N378" i="1"/>
  <c r="E378" i="1"/>
  <c r="F378" i="1" s="1"/>
  <c r="Q377" i="1"/>
  <c r="N377" i="1"/>
  <c r="E377" i="1"/>
  <c r="F377" i="1" s="1"/>
  <c r="Q376" i="1"/>
  <c r="N376" i="1"/>
  <c r="E376" i="1"/>
  <c r="F376" i="1" s="1"/>
  <c r="C376" i="1"/>
  <c r="C380" i="1" s="1"/>
  <c r="Q375" i="1"/>
  <c r="N375" i="1"/>
  <c r="E375" i="1"/>
  <c r="F375" i="1" s="1"/>
  <c r="C375" i="1"/>
  <c r="Q374" i="1"/>
  <c r="N374" i="1"/>
  <c r="E374" i="1"/>
  <c r="F374" i="1" s="1"/>
  <c r="Q373" i="1"/>
  <c r="N373" i="1"/>
  <c r="E373" i="1"/>
  <c r="F373" i="1" s="1"/>
  <c r="Q372" i="1"/>
  <c r="N372" i="1"/>
  <c r="E372" i="1"/>
  <c r="F372" i="1" s="1"/>
  <c r="Q371" i="1"/>
  <c r="N371" i="1"/>
  <c r="E371" i="1"/>
  <c r="F371" i="1" s="1"/>
  <c r="Q370" i="1"/>
  <c r="N370" i="1"/>
  <c r="E370" i="1"/>
  <c r="F370" i="1" s="1"/>
  <c r="Q369" i="1"/>
  <c r="N369" i="1"/>
  <c r="E369" i="1"/>
  <c r="F369" i="1" s="1"/>
  <c r="Q368" i="1"/>
  <c r="N368" i="1"/>
  <c r="O368" i="1" s="1"/>
  <c r="E368" i="1"/>
  <c r="F368" i="1" s="1"/>
  <c r="C368" i="1"/>
  <c r="Q367" i="1"/>
  <c r="N367" i="1"/>
  <c r="E367" i="1"/>
  <c r="F367" i="1" s="1"/>
  <c r="Q366" i="1"/>
  <c r="N366" i="1"/>
  <c r="E366" i="1"/>
  <c r="F366" i="1" s="1"/>
  <c r="C366" i="1"/>
  <c r="Q365" i="1"/>
  <c r="N365" i="1"/>
  <c r="E365" i="1"/>
  <c r="F365" i="1" s="1"/>
  <c r="Q364" i="1"/>
  <c r="N364" i="1"/>
  <c r="E364" i="1"/>
  <c r="F364" i="1" s="1"/>
  <c r="C364" i="1"/>
  <c r="Q363" i="1"/>
  <c r="N363" i="1"/>
  <c r="E363" i="1"/>
  <c r="F363" i="1" s="1"/>
  <c r="Q362" i="1"/>
  <c r="N362" i="1"/>
  <c r="E362" i="1"/>
  <c r="F362" i="1" s="1"/>
  <c r="Q361" i="1"/>
  <c r="N361" i="1"/>
  <c r="E361" i="1"/>
  <c r="F361" i="1" s="1"/>
  <c r="C361" i="1"/>
  <c r="C362" i="1" s="1"/>
  <c r="Q360" i="1"/>
  <c r="N360" i="1"/>
  <c r="E360" i="1"/>
  <c r="F360" i="1" s="1"/>
  <c r="Q359" i="1"/>
  <c r="N359" i="1"/>
  <c r="E359" i="1"/>
  <c r="F359" i="1" s="1"/>
  <c r="Q358" i="1"/>
  <c r="N358" i="1"/>
  <c r="E358" i="1"/>
  <c r="F358" i="1" s="1"/>
  <c r="Q357" i="1"/>
  <c r="N357" i="1"/>
  <c r="E357" i="1"/>
  <c r="F357" i="1" s="1"/>
  <c r="Q356" i="1"/>
  <c r="N356" i="1"/>
  <c r="E356" i="1"/>
  <c r="F356" i="1" s="1"/>
  <c r="C356" i="1"/>
  <c r="Q355" i="1"/>
  <c r="N355" i="1"/>
  <c r="E355" i="1"/>
  <c r="F355" i="1" s="1"/>
  <c r="C355" i="1"/>
  <c r="Q354" i="1"/>
  <c r="N354" i="1"/>
  <c r="E354" i="1"/>
  <c r="F354" i="1" s="1"/>
  <c r="Q353" i="1"/>
  <c r="N353" i="1"/>
  <c r="E353" i="1"/>
  <c r="F353" i="1" s="1"/>
  <c r="Q352" i="1"/>
  <c r="N352" i="1"/>
  <c r="E352" i="1"/>
  <c r="F352" i="1" s="1"/>
  <c r="Q351" i="1"/>
  <c r="N351" i="1"/>
  <c r="E351" i="1"/>
  <c r="F351" i="1" s="1"/>
  <c r="Q350" i="1"/>
  <c r="N350" i="1"/>
  <c r="E350" i="1"/>
  <c r="F350" i="1" s="1"/>
  <c r="Q349" i="1"/>
  <c r="N349" i="1"/>
  <c r="E349" i="1"/>
  <c r="F349" i="1" s="1"/>
  <c r="Q348" i="1"/>
  <c r="N348" i="1"/>
  <c r="E348" i="1"/>
  <c r="F348" i="1" s="1"/>
  <c r="C348" i="1"/>
  <c r="Q347" i="1"/>
  <c r="N347" i="1"/>
  <c r="E347" i="1"/>
  <c r="F347" i="1" s="1"/>
  <c r="Q346" i="1"/>
  <c r="N346" i="1"/>
  <c r="E346" i="1"/>
  <c r="F346" i="1" s="1"/>
  <c r="Q345" i="1"/>
  <c r="N345" i="1"/>
  <c r="E345" i="1"/>
  <c r="F345" i="1" s="1"/>
  <c r="Q344" i="1"/>
  <c r="N344" i="1"/>
  <c r="E344" i="1"/>
  <c r="F344" i="1" s="1"/>
  <c r="Q343" i="1"/>
  <c r="N343" i="1"/>
  <c r="E343" i="1"/>
  <c r="F343" i="1" s="1"/>
  <c r="C343" i="1"/>
  <c r="C345" i="1" s="1"/>
  <c r="Q342" i="1"/>
  <c r="N342" i="1"/>
  <c r="E342" i="1"/>
  <c r="F342" i="1" s="1"/>
  <c r="Q341" i="1"/>
  <c r="N341" i="1"/>
  <c r="E341" i="1"/>
  <c r="F341" i="1" s="1"/>
  <c r="Q340" i="1"/>
  <c r="N340" i="1"/>
  <c r="E340" i="1"/>
  <c r="F340" i="1" s="1"/>
  <c r="C340" i="1"/>
  <c r="Q339" i="1"/>
  <c r="N339" i="1"/>
  <c r="D339" i="1"/>
  <c r="E339" i="1" s="1"/>
  <c r="F339" i="1" s="1"/>
  <c r="Q338" i="1"/>
  <c r="N338" i="1"/>
  <c r="E338" i="1"/>
  <c r="F338" i="1" s="1"/>
  <c r="C338" i="1"/>
  <c r="Q337" i="1"/>
  <c r="N337" i="1"/>
  <c r="E337" i="1"/>
  <c r="F337" i="1" s="1"/>
  <c r="Q336" i="1"/>
  <c r="N336" i="1"/>
  <c r="O336" i="1" s="1"/>
  <c r="E336" i="1"/>
  <c r="F336" i="1" s="1"/>
  <c r="C336" i="1"/>
  <c r="Q335" i="1"/>
  <c r="N335" i="1"/>
  <c r="E335" i="1"/>
  <c r="F335" i="1" s="1"/>
  <c r="C335" i="1"/>
  <c r="Q334" i="1"/>
  <c r="N334" i="1"/>
  <c r="E334" i="1"/>
  <c r="F334" i="1" s="1"/>
  <c r="C334" i="1"/>
  <c r="Q333" i="1"/>
  <c r="N333" i="1"/>
  <c r="E333" i="1"/>
  <c r="F333" i="1" s="1"/>
  <c r="Q332" i="1"/>
  <c r="N332" i="1"/>
  <c r="E332" i="1"/>
  <c r="F332" i="1" s="1"/>
  <c r="Q331" i="1"/>
  <c r="N331" i="1"/>
  <c r="E331" i="1"/>
  <c r="F331" i="1" s="1"/>
  <c r="Q330" i="1"/>
  <c r="N330" i="1"/>
  <c r="E330" i="1"/>
  <c r="F330" i="1" s="1"/>
  <c r="Q329" i="1"/>
  <c r="N329" i="1"/>
  <c r="E329" i="1"/>
  <c r="F329" i="1" s="1"/>
  <c r="Q328" i="1"/>
  <c r="N328" i="1"/>
  <c r="E328" i="1"/>
  <c r="F328" i="1" s="1"/>
  <c r="Q327" i="1"/>
  <c r="N327" i="1"/>
  <c r="E327" i="1"/>
  <c r="F327" i="1" s="1"/>
  <c r="C327" i="1"/>
  <c r="Q326" i="1"/>
  <c r="N326" i="1"/>
  <c r="H326" i="1"/>
  <c r="D326" i="1"/>
  <c r="E326" i="1" s="1"/>
  <c r="F326" i="1" s="1"/>
  <c r="Q325" i="1"/>
  <c r="N325" i="1"/>
  <c r="E325" i="1"/>
  <c r="F325" i="1" s="1"/>
  <c r="Q324" i="1"/>
  <c r="N324" i="1"/>
  <c r="E324" i="1"/>
  <c r="F324" i="1" s="1"/>
  <c r="Q323" i="1"/>
  <c r="N323" i="1"/>
  <c r="E323" i="1"/>
  <c r="F323" i="1" s="1"/>
  <c r="Q322" i="1"/>
  <c r="N322" i="1"/>
  <c r="E322" i="1"/>
  <c r="F322" i="1" s="1"/>
  <c r="Q321" i="1"/>
  <c r="N321" i="1"/>
  <c r="H321" i="1"/>
  <c r="E321" i="1"/>
  <c r="F321" i="1" s="1"/>
  <c r="C321" i="1"/>
  <c r="Q320" i="1"/>
  <c r="N320" i="1"/>
  <c r="H320" i="1"/>
  <c r="D320" i="1"/>
  <c r="E320" i="1" s="1"/>
  <c r="F320" i="1" s="1"/>
  <c r="Q319" i="1"/>
  <c r="N319" i="1"/>
  <c r="D319" i="1"/>
  <c r="E319" i="1" s="1"/>
  <c r="F319" i="1" s="1"/>
  <c r="Q318" i="1"/>
  <c r="N318" i="1"/>
  <c r="E318" i="1"/>
  <c r="F318" i="1" s="1"/>
  <c r="Q317" i="1"/>
  <c r="N317" i="1"/>
  <c r="E317" i="1"/>
  <c r="F317" i="1" s="1"/>
  <c r="Q316" i="1"/>
  <c r="N316" i="1"/>
  <c r="E316" i="1"/>
  <c r="F316" i="1" s="1"/>
  <c r="Q315" i="1"/>
  <c r="N315" i="1"/>
  <c r="D315" i="1"/>
  <c r="E315" i="1" s="1"/>
  <c r="F315" i="1" s="1"/>
  <c r="C315" i="1"/>
  <c r="Q314" i="1"/>
  <c r="N314" i="1"/>
  <c r="E314" i="1"/>
  <c r="F314" i="1" s="1"/>
  <c r="Q313" i="1"/>
  <c r="N313" i="1"/>
  <c r="E313" i="1"/>
  <c r="F313" i="1" s="1"/>
  <c r="Q312" i="1"/>
  <c r="N312" i="1"/>
  <c r="E312" i="1"/>
  <c r="F312" i="1" s="1"/>
  <c r="Q311" i="1"/>
  <c r="N311" i="1"/>
  <c r="D311" i="1"/>
  <c r="E311" i="1" s="1"/>
  <c r="F311" i="1" s="1"/>
  <c r="Q310" i="1"/>
  <c r="N310" i="1"/>
  <c r="D310" i="1"/>
  <c r="E310" i="1" s="1"/>
  <c r="F310" i="1" s="1"/>
  <c r="Q309" i="1"/>
  <c r="M309" i="1"/>
  <c r="N309" i="1" s="1"/>
  <c r="O309" i="1" s="1"/>
  <c r="E309" i="1"/>
  <c r="F309" i="1" s="1"/>
  <c r="C309" i="1"/>
  <c r="Q308" i="1"/>
  <c r="N308" i="1"/>
  <c r="E308" i="1"/>
  <c r="F308" i="1" s="1"/>
  <c r="Q307" i="1"/>
  <c r="N307" i="1"/>
  <c r="E307" i="1"/>
  <c r="F307" i="1" s="1"/>
  <c r="Q306" i="1"/>
  <c r="N306" i="1"/>
  <c r="E306" i="1"/>
  <c r="F306" i="1" s="1"/>
  <c r="Q305" i="1"/>
  <c r="N305" i="1"/>
  <c r="E305" i="1"/>
  <c r="F305" i="1" s="1"/>
  <c r="Q304" i="1"/>
  <c r="N304" i="1"/>
  <c r="E304" i="1"/>
  <c r="F304" i="1" s="1"/>
  <c r="Q303" i="1"/>
  <c r="N303" i="1"/>
  <c r="E303" i="1"/>
  <c r="F303" i="1" s="1"/>
  <c r="C303" i="1"/>
  <c r="C304" i="1" s="1"/>
  <c r="C305" i="1" s="1"/>
  <c r="C306" i="1" s="1"/>
  <c r="C307" i="1" s="1"/>
  <c r="Q302" i="1"/>
  <c r="N302" i="1"/>
  <c r="E302" i="1"/>
  <c r="F302" i="1" s="1"/>
  <c r="C302" i="1"/>
  <c r="Q301" i="1"/>
  <c r="N301" i="1"/>
  <c r="E301" i="1"/>
  <c r="F301" i="1" s="1"/>
  <c r="Q300" i="1"/>
  <c r="N300" i="1"/>
  <c r="E300" i="1"/>
  <c r="F300" i="1" s="1"/>
  <c r="Q299" i="1"/>
  <c r="N299" i="1"/>
  <c r="E299" i="1"/>
  <c r="F299" i="1" s="1"/>
  <c r="Q298" i="1"/>
  <c r="N298" i="1"/>
  <c r="E298" i="1"/>
  <c r="F298" i="1" s="1"/>
  <c r="Q297" i="1"/>
  <c r="N297" i="1"/>
  <c r="E297" i="1"/>
  <c r="F297" i="1" s="1"/>
  <c r="Q296" i="1"/>
  <c r="N296" i="1"/>
  <c r="E296" i="1"/>
  <c r="F296" i="1" s="1"/>
  <c r="C296" i="1"/>
  <c r="Q295" i="1"/>
  <c r="N295" i="1"/>
  <c r="E295" i="1"/>
  <c r="F295" i="1" s="1"/>
  <c r="Q294" i="1"/>
  <c r="N294" i="1"/>
  <c r="D294" i="1"/>
  <c r="E294" i="1" s="1"/>
  <c r="F294" i="1" s="1"/>
  <c r="Q293" i="1"/>
  <c r="N293" i="1"/>
  <c r="D293" i="1"/>
  <c r="E293" i="1" s="1"/>
  <c r="F293" i="1" s="1"/>
  <c r="Q292" i="1"/>
  <c r="N292" i="1"/>
  <c r="E292" i="1"/>
  <c r="F292" i="1" s="1"/>
  <c r="Q291" i="1"/>
  <c r="N291" i="1"/>
  <c r="E291" i="1"/>
  <c r="F291" i="1" s="1"/>
  <c r="Q290" i="1"/>
  <c r="N290" i="1"/>
  <c r="D290" i="1"/>
  <c r="E290" i="1" s="1"/>
  <c r="F290" i="1" s="1"/>
  <c r="Q289" i="1"/>
  <c r="N289" i="1"/>
  <c r="E289" i="1"/>
  <c r="F289" i="1" s="1"/>
  <c r="Q288" i="1"/>
  <c r="N288" i="1"/>
  <c r="E288" i="1"/>
  <c r="F288" i="1" s="1"/>
  <c r="Q287" i="1"/>
  <c r="N287" i="1"/>
  <c r="E287" i="1"/>
  <c r="F287" i="1" s="1"/>
  <c r="Q286" i="1"/>
  <c r="N286" i="1"/>
  <c r="E286" i="1"/>
  <c r="F286" i="1" s="1"/>
  <c r="Q285" i="1"/>
  <c r="N285" i="1"/>
  <c r="E285" i="1"/>
  <c r="F285" i="1" s="1"/>
  <c r="Q284" i="1"/>
  <c r="N284" i="1"/>
  <c r="E284" i="1"/>
  <c r="F284" i="1" s="1"/>
  <c r="Q283" i="1"/>
  <c r="N283" i="1"/>
  <c r="E283" i="1"/>
  <c r="F283" i="1" s="1"/>
  <c r="Q282" i="1"/>
  <c r="N282" i="1"/>
  <c r="E282" i="1"/>
  <c r="F282" i="1" s="1"/>
  <c r="Q281" i="1"/>
  <c r="N281" i="1"/>
  <c r="E281" i="1"/>
  <c r="F281" i="1" s="1"/>
  <c r="Q280" i="1"/>
  <c r="N280" i="1"/>
  <c r="E280" i="1"/>
  <c r="F280" i="1" s="1"/>
  <c r="Q279" i="1"/>
  <c r="N279" i="1"/>
  <c r="E279" i="1"/>
  <c r="F279" i="1" s="1"/>
  <c r="Q278" i="1"/>
  <c r="N278" i="1"/>
  <c r="E278" i="1"/>
  <c r="F278" i="1" s="1"/>
  <c r="Q277" i="1"/>
  <c r="N277" i="1"/>
  <c r="E277" i="1"/>
  <c r="F277" i="1" s="1"/>
  <c r="Q276" i="1"/>
  <c r="N276" i="1"/>
  <c r="E276" i="1"/>
  <c r="F276" i="1" s="1"/>
  <c r="Q275" i="1"/>
  <c r="N275" i="1"/>
  <c r="E275" i="1"/>
  <c r="F275" i="1" s="1"/>
  <c r="Q274" i="1"/>
  <c r="N274" i="1"/>
  <c r="E274" i="1"/>
  <c r="F274" i="1" s="1"/>
  <c r="Q273" i="1"/>
  <c r="N273" i="1"/>
  <c r="E273" i="1"/>
  <c r="F273" i="1" s="1"/>
  <c r="Q272" i="1"/>
  <c r="N272" i="1"/>
  <c r="E272" i="1"/>
  <c r="F272" i="1" s="1"/>
  <c r="Q271" i="1"/>
  <c r="N271" i="1"/>
  <c r="E271" i="1"/>
  <c r="F271" i="1" s="1"/>
  <c r="Q270" i="1"/>
  <c r="N270" i="1"/>
  <c r="E270" i="1"/>
  <c r="F270" i="1" s="1"/>
  <c r="Q269" i="1"/>
  <c r="N269" i="1"/>
  <c r="E269" i="1"/>
  <c r="F269" i="1" s="1"/>
  <c r="Q268" i="1"/>
  <c r="R268" i="1" s="1"/>
  <c r="N268" i="1"/>
  <c r="O268" i="1" s="1"/>
  <c r="E268" i="1"/>
  <c r="F268" i="1" s="1"/>
  <c r="Q267" i="1"/>
  <c r="N267" i="1"/>
  <c r="E267" i="1"/>
  <c r="F267" i="1" s="1"/>
  <c r="Q266" i="1"/>
  <c r="N266" i="1"/>
  <c r="E266" i="1"/>
  <c r="F266" i="1" s="1"/>
  <c r="Q265" i="1"/>
  <c r="N265" i="1"/>
  <c r="D265" i="1"/>
  <c r="E265" i="1" s="1"/>
  <c r="F265" i="1" s="1"/>
  <c r="Q264" i="1"/>
  <c r="N264" i="1"/>
  <c r="E264" i="1"/>
  <c r="F264" i="1" s="1"/>
  <c r="Q263" i="1"/>
  <c r="N263" i="1"/>
  <c r="E263" i="1"/>
  <c r="F263" i="1" s="1"/>
  <c r="Q262" i="1"/>
  <c r="N262" i="1"/>
  <c r="E262" i="1"/>
  <c r="F262" i="1" s="1"/>
  <c r="Q261" i="1"/>
  <c r="N261" i="1"/>
  <c r="E261" i="1"/>
  <c r="F261" i="1" s="1"/>
  <c r="Q260" i="1"/>
  <c r="N260" i="1"/>
  <c r="E260" i="1"/>
  <c r="F260" i="1" s="1"/>
  <c r="Q259" i="1"/>
  <c r="N259" i="1"/>
  <c r="E259" i="1"/>
  <c r="F259" i="1" s="1"/>
  <c r="Q258" i="1"/>
  <c r="N258" i="1"/>
  <c r="E258" i="1"/>
  <c r="F258" i="1" s="1"/>
  <c r="Q257" i="1"/>
  <c r="N257" i="1"/>
  <c r="E257" i="1"/>
  <c r="F257" i="1" s="1"/>
  <c r="Q256" i="1"/>
  <c r="N256" i="1"/>
  <c r="D256" i="1"/>
  <c r="E256" i="1" s="1"/>
  <c r="F256" i="1" s="1"/>
  <c r="Q255" i="1"/>
  <c r="N255" i="1"/>
  <c r="E255" i="1"/>
  <c r="F255" i="1" s="1"/>
  <c r="Q254" i="1"/>
  <c r="N254" i="1"/>
  <c r="E254" i="1"/>
  <c r="F254" i="1" s="1"/>
  <c r="Q253" i="1"/>
  <c r="N253" i="1"/>
  <c r="E253" i="1"/>
  <c r="F253" i="1" s="1"/>
  <c r="Q252" i="1"/>
  <c r="N252" i="1"/>
  <c r="E252" i="1"/>
  <c r="F252" i="1" s="1"/>
  <c r="Q251" i="1"/>
  <c r="N251" i="1"/>
  <c r="E251" i="1"/>
  <c r="F251" i="1" s="1"/>
  <c r="Q250" i="1"/>
  <c r="N250" i="1"/>
  <c r="E250" i="1"/>
  <c r="F250" i="1" s="1"/>
  <c r="Q249" i="1"/>
  <c r="N249" i="1"/>
  <c r="E249" i="1"/>
  <c r="F249" i="1" s="1"/>
  <c r="Q248" i="1"/>
  <c r="N248" i="1"/>
  <c r="E248" i="1"/>
  <c r="F248" i="1" s="1"/>
  <c r="Q247" i="1"/>
  <c r="N247" i="1"/>
  <c r="E247" i="1"/>
  <c r="F247" i="1" s="1"/>
  <c r="Q246" i="1"/>
  <c r="N246" i="1"/>
  <c r="E246" i="1"/>
  <c r="F246" i="1" s="1"/>
  <c r="C246" i="1"/>
  <c r="Q245" i="1"/>
  <c r="N245" i="1"/>
  <c r="E245" i="1"/>
  <c r="F245" i="1" s="1"/>
  <c r="Q244" i="1"/>
  <c r="N244" i="1"/>
  <c r="E244" i="1"/>
  <c r="F244" i="1" s="1"/>
  <c r="Q243" i="1"/>
  <c r="N243" i="1"/>
  <c r="E243" i="1"/>
  <c r="F243" i="1" s="1"/>
  <c r="Q242" i="1"/>
  <c r="N242" i="1"/>
  <c r="E242" i="1"/>
  <c r="F242" i="1" s="1"/>
  <c r="Q241" i="1"/>
  <c r="N241" i="1"/>
  <c r="E241" i="1"/>
  <c r="F241" i="1" s="1"/>
  <c r="Q240" i="1"/>
  <c r="N240" i="1"/>
  <c r="O240" i="1" s="1"/>
  <c r="E240" i="1"/>
  <c r="F240" i="1" s="1"/>
  <c r="Q239" i="1"/>
  <c r="N239" i="1"/>
  <c r="E239" i="1"/>
  <c r="F239" i="1" s="1"/>
  <c r="Q238" i="1"/>
  <c r="N238" i="1"/>
  <c r="E238" i="1"/>
  <c r="F238" i="1" s="1"/>
  <c r="Q237" i="1"/>
  <c r="N237" i="1"/>
  <c r="E237" i="1"/>
  <c r="F237" i="1" s="1"/>
  <c r="Q236" i="1"/>
  <c r="N236" i="1"/>
  <c r="E236" i="1"/>
  <c r="F236" i="1" s="1"/>
  <c r="Q235" i="1"/>
  <c r="N235" i="1"/>
  <c r="E235" i="1"/>
  <c r="F235" i="1" s="1"/>
  <c r="C235" i="1"/>
  <c r="Q234" i="1"/>
  <c r="N234" i="1"/>
  <c r="E234" i="1"/>
  <c r="F234" i="1" s="1"/>
  <c r="Q233" i="1"/>
  <c r="N233" i="1"/>
  <c r="E233" i="1"/>
  <c r="F233" i="1" s="1"/>
  <c r="Q232" i="1"/>
  <c r="N232" i="1"/>
  <c r="E232" i="1"/>
  <c r="F232" i="1" s="1"/>
  <c r="Q231" i="1"/>
  <c r="N231" i="1"/>
  <c r="E231" i="1"/>
  <c r="F231" i="1" s="1"/>
  <c r="Q230" i="1"/>
  <c r="N230" i="1"/>
  <c r="E230" i="1"/>
  <c r="F230" i="1" s="1"/>
  <c r="Q229" i="1"/>
  <c r="N229" i="1"/>
  <c r="E229" i="1"/>
  <c r="F229" i="1" s="1"/>
  <c r="Q228" i="1"/>
  <c r="N228" i="1"/>
  <c r="E228" i="1"/>
  <c r="F228" i="1" s="1"/>
  <c r="Q227" i="1"/>
  <c r="N227" i="1"/>
  <c r="E227" i="1"/>
  <c r="F227" i="1" s="1"/>
  <c r="P226" i="1"/>
  <c r="Q226" i="1" s="1"/>
  <c r="R226" i="1" s="1"/>
  <c r="N226" i="1"/>
  <c r="E226" i="1"/>
  <c r="F226" i="1" s="1"/>
  <c r="Q225" i="1"/>
  <c r="N225" i="1"/>
  <c r="E225" i="1"/>
  <c r="F225" i="1" s="1"/>
  <c r="Q224" i="1"/>
  <c r="R224" i="1" s="1"/>
  <c r="N224" i="1"/>
  <c r="O224" i="1" s="1"/>
  <c r="E224" i="1"/>
  <c r="F224" i="1" s="1"/>
  <c r="Q223" i="1"/>
  <c r="N223" i="1"/>
  <c r="E223" i="1"/>
  <c r="F223" i="1" s="1"/>
  <c r="Q222" i="1"/>
  <c r="N222" i="1"/>
  <c r="E222" i="1"/>
  <c r="F222" i="1" s="1"/>
  <c r="Q221" i="1"/>
  <c r="N221" i="1"/>
  <c r="E221" i="1"/>
  <c r="F221" i="1" s="1"/>
  <c r="Q220" i="1"/>
  <c r="N220" i="1"/>
  <c r="E220" i="1"/>
  <c r="F220" i="1" s="1"/>
  <c r="Q219" i="1"/>
  <c r="N219" i="1"/>
  <c r="E219" i="1"/>
  <c r="F219" i="1" s="1"/>
  <c r="Q218" i="1"/>
  <c r="N218" i="1"/>
  <c r="E218" i="1"/>
  <c r="F218" i="1" s="1"/>
  <c r="Q217" i="1"/>
  <c r="N217" i="1"/>
  <c r="E217" i="1"/>
  <c r="F217" i="1" s="1"/>
  <c r="Q216" i="1"/>
  <c r="N216" i="1"/>
  <c r="E216" i="1"/>
  <c r="F216" i="1" s="1"/>
  <c r="Q215" i="1"/>
  <c r="N215" i="1"/>
  <c r="E215" i="1"/>
  <c r="F215" i="1" s="1"/>
  <c r="Q214" i="1"/>
  <c r="N214" i="1"/>
  <c r="E214" i="1"/>
  <c r="F214" i="1" s="1"/>
  <c r="Q213" i="1"/>
  <c r="N213" i="1"/>
  <c r="E213" i="1"/>
  <c r="F213" i="1" s="1"/>
  <c r="Q212" i="1"/>
  <c r="N212" i="1"/>
  <c r="E212" i="1"/>
  <c r="F212" i="1" s="1"/>
  <c r="C212" i="1"/>
  <c r="C215" i="1" s="1"/>
  <c r="Q211" i="1"/>
  <c r="N211" i="1"/>
  <c r="E211" i="1"/>
  <c r="F211" i="1" s="1"/>
  <c r="Q210" i="1"/>
  <c r="N210" i="1"/>
  <c r="E210" i="1"/>
  <c r="F210" i="1" s="1"/>
  <c r="Q209" i="1"/>
  <c r="N209" i="1"/>
  <c r="E209" i="1"/>
  <c r="F209" i="1" s="1"/>
  <c r="Q208" i="1"/>
  <c r="N208" i="1"/>
  <c r="E208" i="1"/>
  <c r="F208" i="1" s="1"/>
  <c r="Q207" i="1"/>
  <c r="R207" i="1" s="1"/>
  <c r="N207" i="1"/>
  <c r="E207" i="1"/>
  <c r="F207" i="1" s="1"/>
  <c r="Q206" i="1"/>
  <c r="N206" i="1"/>
  <c r="E206" i="1"/>
  <c r="F206" i="1" s="1"/>
  <c r="Q205" i="1"/>
  <c r="N205" i="1"/>
  <c r="E205" i="1"/>
  <c r="F205" i="1" s="1"/>
  <c r="Q204" i="1"/>
  <c r="N204" i="1"/>
  <c r="E204" i="1"/>
  <c r="F204" i="1" s="1"/>
  <c r="Q203" i="1"/>
  <c r="N203" i="1"/>
  <c r="E203" i="1"/>
  <c r="F203" i="1" s="1"/>
  <c r="C203" i="1"/>
  <c r="Q202" i="1"/>
  <c r="R202" i="1" s="1"/>
  <c r="N202" i="1"/>
  <c r="O202" i="1" s="1"/>
  <c r="E202" i="1"/>
  <c r="F202" i="1" s="1"/>
  <c r="Q201" i="1"/>
  <c r="N201" i="1"/>
  <c r="E201" i="1"/>
  <c r="F201" i="1" s="1"/>
  <c r="Q200" i="1"/>
  <c r="N200" i="1"/>
  <c r="O200" i="1" s="1"/>
  <c r="E200" i="1"/>
  <c r="F200" i="1" s="1"/>
  <c r="C200" i="1"/>
  <c r="C201" i="1" s="1"/>
  <c r="Q199" i="1"/>
  <c r="N199" i="1"/>
  <c r="E199" i="1"/>
  <c r="F199" i="1" s="1"/>
  <c r="Q198" i="1"/>
  <c r="N198" i="1"/>
  <c r="E198" i="1"/>
  <c r="F198" i="1" s="1"/>
  <c r="Q197" i="1"/>
  <c r="N197" i="1"/>
  <c r="E197" i="1"/>
  <c r="F197" i="1" s="1"/>
  <c r="Q196" i="1"/>
  <c r="N196" i="1"/>
  <c r="E196" i="1"/>
  <c r="F196" i="1" s="1"/>
  <c r="Q195" i="1"/>
  <c r="N195" i="1"/>
  <c r="E195" i="1"/>
  <c r="F195" i="1" s="1"/>
  <c r="C195" i="1"/>
  <c r="Q194" i="1"/>
  <c r="N194" i="1"/>
  <c r="E194" i="1"/>
  <c r="F194" i="1" s="1"/>
  <c r="C194" i="1"/>
  <c r="Q193" i="1"/>
  <c r="N193" i="1"/>
  <c r="E193" i="1"/>
  <c r="F193" i="1" s="1"/>
  <c r="C193" i="1"/>
  <c r="Q192" i="1"/>
  <c r="N192" i="1"/>
  <c r="E192" i="1"/>
  <c r="F192" i="1" s="1"/>
  <c r="C192" i="1"/>
  <c r="Q191" i="1"/>
  <c r="N191" i="1"/>
  <c r="E191" i="1"/>
  <c r="F191" i="1" s="1"/>
  <c r="Q190" i="1"/>
  <c r="N190" i="1"/>
  <c r="E190" i="1"/>
  <c r="F190" i="1" s="1"/>
  <c r="Q189" i="1"/>
  <c r="N189" i="1"/>
  <c r="O189" i="1" s="1"/>
  <c r="E189" i="1"/>
  <c r="F189" i="1" s="1"/>
  <c r="Q188" i="1"/>
  <c r="N188" i="1"/>
  <c r="E188" i="1"/>
  <c r="F188" i="1" s="1"/>
  <c r="Q187" i="1"/>
  <c r="N187" i="1"/>
  <c r="E187" i="1"/>
  <c r="F187" i="1" s="1"/>
  <c r="Q186" i="1"/>
  <c r="N186" i="1"/>
  <c r="E186" i="1"/>
  <c r="F186" i="1" s="1"/>
  <c r="Q185" i="1"/>
  <c r="N185" i="1"/>
  <c r="E185" i="1"/>
  <c r="F185" i="1" s="1"/>
  <c r="Q184" i="1"/>
  <c r="N184" i="1"/>
  <c r="E184" i="1"/>
  <c r="F184" i="1" s="1"/>
  <c r="Q183" i="1"/>
  <c r="N183" i="1"/>
  <c r="E183" i="1"/>
  <c r="F183" i="1" s="1"/>
  <c r="Q182" i="1"/>
  <c r="N182" i="1"/>
  <c r="E182" i="1"/>
  <c r="F182" i="1" s="1"/>
  <c r="Q181" i="1"/>
  <c r="N181" i="1"/>
  <c r="E181" i="1"/>
  <c r="F181" i="1" s="1"/>
  <c r="Q180" i="1"/>
  <c r="N180" i="1"/>
  <c r="E180" i="1"/>
  <c r="F180" i="1" s="1"/>
  <c r="C180" i="1"/>
  <c r="Q179" i="1"/>
  <c r="N179" i="1"/>
  <c r="E179" i="1"/>
  <c r="F179" i="1" s="1"/>
  <c r="Q178" i="1"/>
  <c r="N178" i="1"/>
  <c r="E178" i="1"/>
  <c r="F178" i="1" s="1"/>
  <c r="Q177" i="1"/>
  <c r="N177" i="1"/>
  <c r="E177" i="1"/>
  <c r="F177" i="1" s="1"/>
  <c r="Q176" i="1"/>
  <c r="R176" i="1" s="1"/>
  <c r="N176" i="1"/>
  <c r="O176" i="1" s="1"/>
  <c r="E176" i="1"/>
  <c r="F176" i="1" s="1"/>
  <c r="C176" i="1"/>
  <c r="Q175" i="1"/>
  <c r="N175" i="1"/>
  <c r="E175" i="1"/>
  <c r="F175" i="1" s="1"/>
  <c r="Q174" i="1"/>
  <c r="N174" i="1"/>
  <c r="E174" i="1"/>
  <c r="F174" i="1" s="1"/>
  <c r="Q173" i="1"/>
  <c r="N173" i="1"/>
  <c r="E173" i="1"/>
  <c r="F173" i="1" s="1"/>
  <c r="Q172" i="1"/>
  <c r="N172" i="1"/>
  <c r="E172" i="1"/>
  <c r="F172" i="1" s="1"/>
  <c r="Q171" i="1"/>
  <c r="N171" i="1"/>
  <c r="E171" i="1"/>
  <c r="F171" i="1" s="1"/>
  <c r="Q170" i="1"/>
  <c r="N170" i="1"/>
  <c r="E170" i="1"/>
  <c r="F170" i="1" s="1"/>
  <c r="Q169" i="1"/>
  <c r="N169" i="1"/>
  <c r="E169" i="1"/>
  <c r="F169" i="1" s="1"/>
  <c r="Q168" i="1"/>
  <c r="N168" i="1"/>
  <c r="E168" i="1"/>
  <c r="F168" i="1" s="1"/>
  <c r="Q167" i="1"/>
  <c r="N167" i="1"/>
  <c r="E167" i="1"/>
  <c r="F167" i="1" s="1"/>
  <c r="Q166" i="1"/>
  <c r="N166" i="1"/>
  <c r="E166" i="1"/>
  <c r="F166" i="1" s="1"/>
  <c r="Q165" i="1"/>
  <c r="N165" i="1"/>
  <c r="E165" i="1"/>
  <c r="F165" i="1" s="1"/>
  <c r="Q164" i="1"/>
  <c r="N164" i="1"/>
  <c r="E164" i="1"/>
  <c r="F164" i="1" s="1"/>
  <c r="Q163" i="1"/>
  <c r="N163" i="1"/>
  <c r="E163" i="1"/>
  <c r="F163" i="1" s="1"/>
  <c r="Q162" i="1"/>
  <c r="N162" i="1"/>
  <c r="E162" i="1"/>
  <c r="F162" i="1" s="1"/>
  <c r="Q161" i="1"/>
  <c r="N161" i="1"/>
  <c r="D161" i="1"/>
  <c r="E161" i="1" s="1"/>
  <c r="F161" i="1" s="1"/>
  <c r="Q160" i="1"/>
  <c r="N160" i="1"/>
  <c r="E160" i="1"/>
  <c r="F160" i="1" s="1"/>
  <c r="Q159" i="1"/>
  <c r="N159" i="1"/>
  <c r="E159" i="1"/>
  <c r="F159" i="1" s="1"/>
  <c r="Q158" i="1"/>
  <c r="N158" i="1"/>
  <c r="E158" i="1"/>
  <c r="F158" i="1" s="1"/>
  <c r="Q157" i="1"/>
  <c r="N157" i="1"/>
  <c r="E157" i="1"/>
  <c r="F157" i="1" s="1"/>
  <c r="Q156" i="1"/>
  <c r="N156" i="1"/>
  <c r="E156" i="1"/>
  <c r="F156" i="1" s="1"/>
  <c r="Q155" i="1"/>
  <c r="N155" i="1"/>
  <c r="E155" i="1"/>
  <c r="F155" i="1" s="1"/>
  <c r="Q154" i="1"/>
  <c r="N154" i="1"/>
  <c r="E154" i="1"/>
  <c r="F154" i="1" s="1"/>
  <c r="Q153" i="1"/>
  <c r="N153" i="1"/>
  <c r="E153" i="1"/>
  <c r="F153" i="1" s="1"/>
  <c r="Q152" i="1"/>
  <c r="N152" i="1"/>
  <c r="E152" i="1"/>
  <c r="F152" i="1" s="1"/>
  <c r="Q151" i="1"/>
  <c r="N151" i="1"/>
  <c r="D151" i="1"/>
  <c r="E151" i="1" s="1"/>
  <c r="F151" i="1" s="1"/>
  <c r="Q150" i="1"/>
  <c r="N150" i="1"/>
  <c r="E150" i="1"/>
  <c r="F150" i="1" s="1"/>
  <c r="Q149" i="1"/>
  <c r="N149" i="1"/>
  <c r="E149" i="1"/>
  <c r="F149" i="1" s="1"/>
  <c r="Q148" i="1"/>
  <c r="N148" i="1"/>
  <c r="E148" i="1"/>
  <c r="F148" i="1" s="1"/>
  <c r="Q147" i="1"/>
  <c r="N147" i="1"/>
  <c r="E147" i="1"/>
  <c r="F147" i="1" s="1"/>
  <c r="Q146" i="1"/>
  <c r="N146" i="1"/>
  <c r="E146" i="1"/>
  <c r="F146" i="1" s="1"/>
  <c r="Q145" i="1"/>
  <c r="N145" i="1"/>
  <c r="E145" i="1"/>
  <c r="F145" i="1" s="1"/>
  <c r="Q144" i="1"/>
  <c r="N144" i="1"/>
  <c r="E144" i="1"/>
  <c r="F144" i="1" s="1"/>
  <c r="Q143" i="1"/>
  <c r="N143" i="1"/>
  <c r="E143" i="1"/>
  <c r="F143" i="1" s="1"/>
  <c r="Q142" i="1"/>
  <c r="N142" i="1"/>
  <c r="E142" i="1"/>
  <c r="F142" i="1" s="1"/>
  <c r="Q141" i="1"/>
  <c r="N141" i="1"/>
  <c r="E141" i="1"/>
  <c r="F141" i="1" s="1"/>
  <c r="Q140" i="1"/>
  <c r="N140" i="1"/>
  <c r="E140" i="1"/>
  <c r="F140" i="1" s="1"/>
  <c r="Q139" i="1"/>
  <c r="N139" i="1"/>
  <c r="E139" i="1"/>
  <c r="F139" i="1" s="1"/>
  <c r="Q138" i="1"/>
  <c r="N138" i="1"/>
  <c r="E138" i="1"/>
  <c r="F138" i="1" s="1"/>
  <c r="Q137" i="1"/>
  <c r="N137" i="1"/>
  <c r="E137" i="1"/>
  <c r="F137" i="1" s="1"/>
  <c r="Q136" i="1"/>
  <c r="N136" i="1"/>
  <c r="E136" i="1"/>
  <c r="F136" i="1" s="1"/>
  <c r="Q135" i="1"/>
  <c r="N135" i="1"/>
  <c r="E135" i="1"/>
  <c r="F135" i="1" s="1"/>
  <c r="Q134" i="1"/>
  <c r="N134" i="1"/>
  <c r="E134" i="1"/>
  <c r="F134" i="1" s="1"/>
  <c r="Q133" i="1"/>
  <c r="N133" i="1"/>
  <c r="E133" i="1"/>
  <c r="F133" i="1" s="1"/>
  <c r="Q132" i="1"/>
  <c r="N132" i="1"/>
  <c r="E132" i="1"/>
  <c r="F132" i="1" s="1"/>
  <c r="Q131" i="1"/>
  <c r="N131" i="1"/>
  <c r="E131" i="1"/>
  <c r="F131" i="1" s="1"/>
  <c r="Q130" i="1"/>
  <c r="N130" i="1"/>
  <c r="E130" i="1"/>
  <c r="F130" i="1" s="1"/>
  <c r="Q129" i="1"/>
  <c r="N129" i="1"/>
  <c r="E129" i="1"/>
  <c r="F129" i="1" s="1"/>
  <c r="C129" i="1"/>
  <c r="Q128" i="1"/>
  <c r="N128" i="1"/>
  <c r="E128" i="1"/>
  <c r="F128" i="1" s="1"/>
  <c r="C128" i="1"/>
  <c r="Q127" i="1"/>
  <c r="N127" i="1"/>
  <c r="E127" i="1"/>
  <c r="F127" i="1" s="1"/>
  <c r="Q126" i="1"/>
  <c r="N126" i="1"/>
  <c r="E126" i="1"/>
  <c r="F126" i="1" s="1"/>
  <c r="Q125" i="1"/>
  <c r="N125" i="1"/>
  <c r="E125" i="1"/>
  <c r="F125" i="1" s="1"/>
  <c r="Q124" i="1"/>
  <c r="N124" i="1"/>
  <c r="E124" i="1"/>
  <c r="F124" i="1" s="1"/>
  <c r="Q123" i="1"/>
  <c r="N123" i="1"/>
  <c r="E123" i="1"/>
  <c r="F123" i="1" s="1"/>
  <c r="Q122" i="1"/>
  <c r="N122" i="1"/>
  <c r="E122" i="1"/>
  <c r="F122" i="1" s="1"/>
  <c r="Q121" i="1"/>
  <c r="N121" i="1"/>
  <c r="E121" i="1"/>
  <c r="F121" i="1" s="1"/>
  <c r="Q120" i="1"/>
  <c r="N120" i="1"/>
  <c r="E120" i="1"/>
  <c r="F120" i="1" s="1"/>
  <c r="Q119" i="1"/>
  <c r="N119" i="1"/>
  <c r="E119" i="1"/>
  <c r="F119" i="1" s="1"/>
  <c r="Q118" i="1"/>
  <c r="N118" i="1"/>
  <c r="E118" i="1"/>
  <c r="F118" i="1" s="1"/>
  <c r="Q117" i="1"/>
  <c r="N117" i="1"/>
  <c r="E117" i="1"/>
  <c r="F117" i="1" s="1"/>
  <c r="Q116" i="1"/>
  <c r="N116" i="1"/>
  <c r="E116" i="1"/>
  <c r="F116" i="1" s="1"/>
  <c r="Q115" i="1"/>
  <c r="N115" i="1"/>
  <c r="E115" i="1"/>
  <c r="F115" i="1" s="1"/>
  <c r="Q114" i="1"/>
  <c r="N114" i="1"/>
  <c r="E114" i="1"/>
  <c r="F114" i="1" s="1"/>
  <c r="Q113" i="1"/>
  <c r="N113" i="1"/>
  <c r="E113" i="1"/>
  <c r="F113" i="1" s="1"/>
  <c r="Q112" i="1"/>
  <c r="N112" i="1"/>
  <c r="E112" i="1"/>
  <c r="F112" i="1" s="1"/>
  <c r="Q111" i="1"/>
  <c r="N111" i="1"/>
  <c r="E111" i="1"/>
  <c r="F111" i="1" s="1"/>
  <c r="Q110" i="1"/>
  <c r="N110" i="1"/>
  <c r="E110" i="1"/>
  <c r="F110" i="1" s="1"/>
  <c r="Q109" i="1"/>
  <c r="N109" i="1"/>
  <c r="E109" i="1"/>
  <c r="F109" i="1" s="1"/>
  <c r="Q108" i="1"/>
  <c r="N108" i="1"/>
  <c r="E108" i="1"/>
  <c r="F108" i="1" s="1"/>
  <c r="Q107" i="1"/>
  <c r="N107" i="1"/>
  <c r="E107" i="1"/>
  <c r="F107" i="1" s="1"/>
  <c r="Q106" i="1"/>
  <c r="N106" i="1"/>
  <c r="E106" i="1"/>
  <c r="F106" i="1" s="1"/>
  <c r="Q105" i="1"/>
  <c r="N105" i="1"/>
  <c r="E105" i="1"/>
  <c r="F105" i="1" s="1"/>
  <c r="Q104" i="1"/>
  <c r="N104" i="1"/>
  <c r="E104" i="1"/>
  <c r="F104" i="1" s="1"/>
  <c r="Q103" i="1"/>
  <c r="N103" i="1"/>
  <c r="E103" i="1"/>
  <c r="F103" i="1" s="1"/>
  <c r="Q102" i="1"/>
  <c r="N102" i="1"/>
  <c r="E102" i="1"/>
  <c r="F102" i="1" s="1"/>
  <c r="Q101" i="1"/>
  <c r="N101" i="1"/>
  <c r="E101" i="1"/>
  <c r="F101" i="1" s="1"/>
  <c r="Q100" i="1"/>
  <c r="N100" i="1"/>
  <c r="E100" i="1"/>
  <c r="F100" i="1" s="1"/>
  <c r="Q99" i="1"/>
  <c r="N99" i="1"/>
  <c r="D99" i="1"/>
  <c r="E99" i="1" s="1"/>
  <c r="F99" i="1" s="1"/>
  <c r="Q98" i="1"/>
  <c r="N98" i="1"/>
  <c r="D98" i="1"/>
  <c r="E98" i="1" s="1"/>
  <c r="F98" i="1" s="1"/>
  <c r="Q97" i="1"/>
  <c r="N97" i="1"/>
  <c r="E97" i="1"/>
  <c r="F97" i="1" s="1"/>
  <c r="Q96" i="1"/>
  <c r="N96" i="1"/>
  <c r="E96" i="1"/>
  <c r="F96" i="1" s="1"/>
  <c r="Q95" i="1"/>
  <c r="N95" i="1"/>
  <c r="E95" i="1"/>
  <c r="F95" i="1" s="1"/>
  <c r="Q94" i="1"/>
  <c r="N94" i="1"/>
  <c r="E94" i="1"/>
  <c r="F94" i="1" s="1"/>
  <c r="Q93" i="1"/>
  <c r="N93" i="1"/>
  <c r="E93" i="1"/>
  <c r="F93" i="1" s="1"/>
  <c r="Q92" i="1"/>
  <c r="N92" i="1"/>
  <c r="E92" i="1"/>
  <c r="F92" i="1" s="1"/>
  <c r="Q91" i="1"/>
  <c r="N91" i="1"/>
  <c r="E91" i="1"/>
  <c r="F91" i="1" s="1"/>
  <c r="Q90" i="1"/>
  <c r="N90" i="1"/>
  <c r="E90" i="1"/>
  <c r="F90" i="1" s="1"/>
  <c r="Q89" i="1"/>
  <c r="N89" i="1"/>
  <c r="E89" i="1"/>
  <c r="F89" i="1" s="1"/>
  <c r="Q88" i="1"/>
  <c r="N88" i="1"/>
  <c r="E88" i="1"/>
  <c r="F88" i="1" s="1"/>
  <c r="Q87" i="1"/>
  <c r="N87" i="1"/>
  <c r="E87" i="1"/>
  <c r="F87" i="1" s="1"/>
  <c r="Q86" i="1"/>
  <c r="N86" i="1"/>
  <c r="E86" i="1"/>
  <c r="F86" i="1" s="1"/>
  <c r="Q85" i="1"/>
  <c r="N85" i="1"/>
  <c r="E85" i="1"/>
  <c r="F85" i="1" s="1"/>
  <c r="Q84" i="1"/>
  <c r="R84" i="1" s="1"/>
  <c r="N84" i="1"/>
  <c r="E84" i="1"/>
  <c r="F84" i="1" s="1"/>
  <c r="Q83" i="1"/>
  <c r="N83" i="1"/>
  <c r="E83" i="1"/>
  <c r="F83" i="1" s="1"/>
  <c r="Q82" i="1"/>
  <c r="N82" i="1"/>
  <c r="E82" i="1"/>
  <c r="F82" i="1" s="1"/>
  <c r="Q81" i="1"/>
  <c r="N81" i="1"/>
  <c r="E81" i="1"/>
  <c r="F81" i="1" s="1"/>
  <c r="Q80" i="1"/>
  <c r="N80" i="1"/>
  <c r="E80" i="1"/>
  <c r="F80" i="1" s="1"/>
  <c r="Q79" i="1"/>
  <c r="N79" i="1"/>
  <c r="E79" i="1"/>
  <c r="F79" i="1" s="1"/>
  <c r="Q78" i="1"/>
  <c r="N78" i="1"/>
  <c r="E78" i="1"/>
  <c r="F78" i="1" s="1"/>
  <c r="Q77" i="1"/>
  <c r="N77" i="1"/>
  <c r="E77" i="1"/>
  <c r="F77" i="1" s="1"/>
  <c r="Q76" i="1"/>
  <c r="N76" i="1"/>
  <c r="E76" i="1"/>
  <c r="F76" i="1" s="1"/>
  <c r="C76" i="1"/>
  <c r="C77" i="1" s="1"/>
  <c r="Q75" i="1"/>
  <c r="N75" i="1"/>
  <c r="E75" i="1"/>
  <c r="F75" i="1" s="1"/>
  <c r="Q74" i="1"/>
  <c r="N74" i="1"/>
  <c r="E74" i="1"/>
  <c r="F74" i="1" s="1"/>
  <c r="C74" i="1"/>
  <c r="Q73" i="1"/>
  <c r="N73" i="1"/>
  <c r="E73" i="1"/>
  <c r="F73" i="1" s="1"/>
  <c r="C73" i="1"/>
  <c r="Q72" i="1"/>
  <c r="N72" i="1"/>
  <c r="E72" i="1"/>
  <c r="F72" i="1" s="1"/>
  <c r="Q71" i="1"/>
  <c r="N71" i="1"/>
  <c r="E71" i="1"/>
  <c r="F71" i="1" s="1"/>
  <c r="Q70" i="1"/>
  <c r="N70" i="1"/>
  <c r="E70" i="1"/>
  <c r="F70" i="1" s="1"/>
  <c r="Q69" i="1"/>
  <c r="N69" i="1"/>
  <c r="E69" i="1"/>
  <c r="F69" i="1" s="1"/>
  <c r="Q68" i="1"/>
  <c r="N68" i="1"/>
  <c r="E68" i="1"/>
  <c r="F68" i="1" s="1"/>
  <c r="Q67" i="1"/>
  <c r="N67" i="1"/>
  <c r="E67" i="1"/>
  <c r="F67" i="1" s="1"/>
  <c r="Q66" i="1"/>
  <c r="N66" i="1"/>
  <c r="E66" i="1"/>
  <c r="F66" i="1" s="1"/>
  <c r="C66" i="1"/>
  <c r="Q65" i="1"/>
  <c r="N65" i="1"/>
  <c r="E65" i="1"/>
  <c r="F65" i="1" s="1"/>
  <c r="Q64" i="1"/>
  <c r="N64" i="1"/>
  <c r="E64" i="1"/>
  <c r="F64" i="1" s="1"/>
  <c r="C64" i="1"/>
  <c r="Q63" i="1"/>
  <c r="N63" i="1"/>
  <c r="E63" i="1"/>
  <c r="F63" i="1" s="1"/>
  <c r="C63" i="1"/>
  <c r="Q62" i="1"/>
  <c r="N62" i="1"/>
  <c r="E62" i="1"/>
  <c r="F62" i="1" s="1"/>
  <c r="Q61" i="1"/>
  <c r="N61" i="1"/>
  <c r="E61" i="1"/>
  <c r="F61" i="1" s="1"/>
  <c r="Q60" i="1"/>
  <c r="N60" i="1"/>
  <c r="E60" i="1"/>
  <c r="F60" i="1" s="1"/>
  <c r="Q59" i="1"/>
  <c r="N59" i="1"/>
  <c r="E59" i="1"/>
  <c r="F59" i="1" s="1"/>
  <c r="Q58" i="1"/>
  <c r="N58" i="1"/>
  <c r="E58" i="1"/>
  <c r="F58" i="1" s="1"/>
  <c r="Q57" i="1"/>
  <c r="N57" i="1"/>
  <c r="E57" i="1"/>
  <c r="F57" i="1" s="1"/>
  <c r="Q56" i="1"/>
  <c r="N56" i="1"/>
  <c r="E56" i="1"/>
  <c r="F56" i="1" s="1"/>
  <c r="Q55" i="1"/>
  <c r="N55" i="1"/>
  <c r="D55" i="1"/>
  <c r="E55" i="1" s="1"/>
  <c r="F55" i="1" s="1"/>
  <c r="Q54" i="1"/>
  <c r="N54" i="1"/>
  <c r="E54" i="1"/>
  <c r="F54" i="1" s="1"/>
  <c r="Q53" i="1"/>
  <c r="N53" i="1"/>
  <c r="E53" i="1"/>
  <c r="F53" i="1" s="1"/>
  <c r="Q52" i="1"/>
  <c r="N52" i="1"/>
  <c r="E52" i="1"/>
  <c r="F52" i="1" s="1"/>
  <c r="Q51" i="1"/>
  <c r="N51" i="1"/>
  <c r="E51" i="1"/>
  <c r="F51" i="1" s="1"/>
  <c r="Q50" i="1"/>
  <c r="N50" i="1"/>
  <c r="E50" i="1"/>
  <c r="F50" i="1" s="1"/>
  <c r="Q49" i="1"/>
  <c r="N49" i="1"/>
  <c r="E49" i="1"/>
  <c r="F49" i="1" s="1"/>
  <c r="Q48" i="1"/>
  <c r="N48" i="1"/>
  <c r="E48" i="1"/>
  <c r="F48" i="1" s="1"/>
  <c r="Q47" i="1"/>
  <c r="N47" i="1"/>
  <c r="E47" i="1"/>
  <c r="F47" i="1" s="1"/>
  <c r="Q46" i="1"/>
  <c r="N46" i="1"/>
  <c r="E46" i="1"/>
  <c r="F46" i="1" s="1"/>
  <c r="Q45" i="1"/>
  <c r="N45" i="1"/>
  <c r="E45" i="1"/>
  <c r="F45" i="1" s="1"/>
  <c r="Q44" i="1"/>
  <c r="N44" i="1"/>
  <c r="E44" i="1"/>
  <c r="F44" i="1" s="1"/>
  <c r="Q43" i="1"/>
  <c r="N43" i="1"/>
  <c r="E43" i="1"/>
  <c r="F43" i="1" s="1"/>
  <c r="Q42" i="1"/>
  <c r="N42" i="1"/>
  <c r="D42" i="1"/>
  <c r="E42" i="1" s="1"/>
  <c r="F42" i="1" s="1"/>
  <c r="Q41" i="1"/>
  <c r="N41" i="1"/>
  <c r="E41" i="1"/>
  <c r="F41" i="1" s="1"/>
  <c r="Q40" i="1"/>
  <c r="N40" i="1"/>
  <c r="E40" i="1"/>
  <c r="F40" i="1" s="1"/>
  <c r="Q39" i="1"/>
  <c r="N39" i="1"/>
  <c r="E39" i="1"/>
  <c r="F39" i="1" s="1"/>
  <c r="Q38" i="1"/>
  <c r="N38" i="1"/>
  <c r="E38" i="1"/>
  <c r="F38" i="1" s="1"/>
  <c r="Q37" i="1"/>
  <c r="N37" i="1"/>
  <c r="E37" i="1"/>
  <c r="F37" i="1" s="1"/>
  <c r="Q36" i="1"/>
  <c r="N36" i="1"/>
  <c r="E36" i="1"/>
  <c r="F36" i="1" s="1"/>
  <c r="Q35" i="1"/>
  <c r="N35" i="1"/>
  <c r="E35" i="1"/>
  <c r="F35" i="1" s="1"/>
  <c r="Q34" i="1"/>
  <c r="N34" i="1"/>
  <c r="E34" i="1"/>
  <c r="F34" i="1" s="1"/>
  <c r="Q33" i="1"/>
  <c r="N33" i="1"/>
  <c r="E33" i="1"/>
  <c r="F33" i="1" s="1"/>
  <c r="Q32" i="1"/>
  <c r="N32" i="1"/>
  <c r="E32" i="1"/>
  <c r="F32" i="1" s="1"/>
  <c r="Q31" i="1"/>
  <c r="N31" i="1"/>
  <c r="E31" i="1"/>
  <c r="F31" i="1" s="1"/>
  <c r="Q30" i="1"/>
  <c r="N30" i="1"/>
  <c r="E30" i="1"/>
  <c r="F30" i="1" s="1"/>
  <c r="Q29" i="1"/>
  <c r="N29" i="1"/>
  <c r="E29" i="1"/>
  <c r="F29" i="1" s="1"/>
  <c r="Q28" i="1"/>
  <c r="N28" i="1"/>
  <c r="E28" i="1"/>
  <c r="F28" i="1" s="1"/>
  <c r="Q27" i="1"/>
  <c r="N27" i="1"/>
  <c r="E27" i="1"/>
  <c r="F27" i="1" s="1"/>
  <c r="Q26" i="1"/>
  <c r="N26" i="1"/>
  <c r="E26" i="1"/>
  <c r="F26" i="1" s="1"/>
  <c r="Q25" i="1"/>
  <c r="N25" i="1"/>
  <c r="E25" i="1"/>
  <c r="F25" i="1" s="1"/>
  <c r="Q24" i="1"/>
  <c r="N24" i="1"/>
  <c r="E24" i="1"/>
  <c r="F24" i="1" s="1"/>
  <c r="Q23" i="1"/>
  <c r="N23" i="1"/>
  <c r="E23" i="1"/>
  <c r="F23" i="1" s="1"/>
  <c r="Q22" i="1"/>
  <c r="N22" i="1"/>
  <c r="E22" i="1"/>
  <c r="F22" i="1" s="1"/>
  <c r="Q21" i="1"/>
  <c r="N21" i="1"/>
  <c r="E21" i="1"/>
  <c r="F21" i="1" s="1"/>
  <c r="Q20" i="1"/>
  <c r="N20" i="1"/>
  <c r="E20" i="1"/>
  <c r="F20" i="1" s="1"/>
  <c r="Q19" i="1"/>
  <c r="N19" i="1"/>
  <c r="E19" i="1"/>
  <c r="F19" i="1" s="1"/>
  <c r="Q18" i="1"/>
  <c r="N18" i="1"/>
  <c r="E18" i="1"/>
  <c r="F18" i="1" s="1"/>
  <c r="Q17" i="1"/>
  <c r="N17" i="1"/>
  <c r="E17" i="1"/>
  <c r="F17" i="1" s="1"/>
  <c r="Q16" i="1"/>
  <c r="N16" i="1"/>
  <c r="E16" i="1"/>
  <c r="F16" i="1" s="1"/>
  <c r="Q15" i="1"/>
  <c r="N15" i="1"/>
  <c r="E15" i="1"/>
  <c r="F15" i="1" s="1"/>
  <c r="Q14" i="1"/>
  <c r="N14" i="1"/>
  <c r="E14" i="1"/>
  <c r="F14" i="1" s="1"/>
  <c r="Q13" i="1"/>
  <c r="N13" i="1"/>
  <c r="E13" i="1"/>
  <c r="F13" i="1" s="1"/>
  <c r="Q12" i="1"/>
  <c r="N12" i="1"/>
  <c r="E12" i="1"/>
  <c r="F12" i="1" s="1"/>
  <c r="Q11" i="1"/>
  <c r="N11" i="1"/>
  <c r="E11" i="1"/>
  <c r="F11" i="1" s="1"/>
  <c r="Q10" i="1"/>
  <c r="N10" i="1"/>
  <c r="E10" i="1"/>
  <c r="F10" i="1" s="1"/>
  <c r="Q9" i="1"/>
  <c r="N9" i="1"/>
  <c r="E9" i="1"/>
  <c r="F9" i="1" s="1"/>
  <c r="Q8" i="1"/>
  <c r="N8" i="1"/>
  <c r="E8" i="1"/>
  <c r="F8" i="1" s="1"/>
  <c r="Q7" i="1"/>
  <c r="N7" i="1"/>
  <c r="D7" i="1"/>
  <c r="E7" i="1" s="1"/>
  <c r="F7" i="1" s="1"/>
  <c r="Q6" i="1"/>
  <c r="N6" i="1"/>
  <c r="D6" i="1"/>
  <c r="E6" i="1" s="1"/>
  <c r="F6" i="1" s="1"/>
  <c r="Q5" i="1"/>
  <c r="N5" i="1"/>
  <c r="D5" i="1"/>
  <c r="E5" i="1" s="1"/>
  <c r="F5" i="1" s="1"/>
  <c r="Q4" i="1"/>
  <c r="N4" i="1"/>
  <c r="E4" i="1"/>
  <c r="F4" i="1" s="1"/>
  <c r="Q3" i="1"/>
  <c r="N3" i="1"/>
  <c r="E3" i="1"/>
  <c r="F3" i="1" s="1"/>
  <c r="Q2" i="1"/>
  <c r="N2" i="1"/>
  <c r="E2" i="1"/>
  <c r="F2" i="1" s="1"/>
  <c r="G2208" i="1" l="1"/>
  <c r="L2208" i="1"/>
  <c r="L2207" i="1"/>
  <c r="G2207" i="1"/>
  <c r="G2206" i="1"/>
  <c r="L2206" i="1"/>
  <c r="G2205" i="1"/>
  <c r="L2205" i="1"/>
  <c r="L2204" i="1"/>
  <c r="G2204" i="1"/>
  <c r="L2203" i="1"/>
  <c r="G2203" i="1"/>
  <c r="G2202" i="1"/>
  <c r="L2202" i="1"/>
  <c r="L2201" i="1"/>
  <c r="G2201" i="1"/>
  <c r="G2200" i="1"/>
  <c r="L2200" i="1"/>
  <c r="G2199" i="1"/>
  <c r="L2199" i="1"/>
  <c r="G2198" i="1"/>
  <c r="L2198" i="1"/>
  <c r="G2197" i="1"/>
  <c r="L2197" i="1"/>
  <c r="G2196" i="1"/>
  <c r="L2196" i="1"/>
  <c r="G2195" i="1"/>
  <c r="L2195" i="1"/>
  <c r="G2194" i="1"/>
  <c r="L2194" i="1"/>
  <c r="L2193" i="1"/>
  <c r="G2193" i="1"/>
  <c r="G2192" i="1"/>
  <c r="L2192" i="1"/>
  <c r="G2191" i="1"/>
  <c r="L2191" i="1"/>
  <c r="L2190" i="1"/>
  <c r="G2190" i="1"/>
  <c r="G2189" i="1"/>
  <c r="L2189" i="1"/>
  <c r="G2188" i="1"/>
  <c r="L2188" i="1"/>
  <c r="G2187" i="1"/>
  <c r="L2187" i="1"/>
  <c r="G2186" i="1"/>
  <c r="L2186" i="1"/>
  <c r="G2185" i="1"/>
  <c r="L2185" i="1"/>
  <c r="G2184" i="1"/>
  <c r="L2184" i="1"/>
  <c r="G2183" i="1"/>
  <c r="L2183" i="1"/>
  <c r="G2182" i="1"/>
  <c r="L2182" i="1"/>
  <c r="G2181" i="1"/>
  <c r="L2181" i="1"/>
  <c r="L2180" i="1"/>
  <c r="G2180" i="1"/>
  <c r="G2179" i="1"/>
  <c r="L2179" i="1"/>
  <c r="L2178" i="1"/>
  <c r="G2178" i="1"/>
  <c r="L2177" i="1"/>
  <c r="G2177" i="1"/>
  <c r="G2176" i="1"/>
  <c r="L2176" i="1"/>
  <c r="G2175" i="1"/>
  <c r="L2175" i="1"/>
  <c r="G2174" i="1"/>
  <c r="L2174" i="1"/>
  <c r="G2173" i="1"/>
  <c r="L2173" i="1"/>
  <c r="G2172" i="1"/>
  <c r="L2172" i="1"/>
  <c r="G2171" i="1"/>
  <c r="L2171" i="1"/>
  <c r="L2170" i="1"/>
  <c r="R2170" i="1"/>
  <c r="G2170" i="1"/>
  <c r="G2169" i="1"/>
  <c r="L2169" i="1"/>
  <c r="L2168" i="1"/>
  <c r="G2168" i="1"/>
  <c r="O2168" i="1"/>
  <c r="G2167" i="1"/>
  <c r="L2167" i="1"/>
  <c r="L2166" i="1"/>
  <c r="G2166" i="1"/>
  <c r="G2165" i="1"/>
  <c r="L2165" i="1"/>
  <c r="G2164" i="1"/>
  <c r="L2164" i="1"/>
  <c r="G2163" i="1"/>
  <c r="L2163" i="1"/>
  <c r="L2162" i="1"/>
  <c r="G2162" i="1"/>
  <c r="L2161" i="1"/>
  <c r="G2161" i="1"/>
  <c r="L2160" i="1"/>
  <c r="G2160" i="1"/>
  <c r="L2159" i="1"/>
  <c r="G2159" i="1"/>
  <c r="G2158" i="1"/>
  <c r="L2158" i="1"/>
  <c r="G2157" i="1"/>
  <c r="L2157" i="1"/>
  <c r="G2156" i="1"/>
  <c r="L2156" i="1"/>
  <c r="G2155" i="1"/>
  <c r="L2155" i="1"/>
  <c r="G2154" i="1"/>
  <c r="L2154" i="1"/>
  <c r="L2153" i="1"/>
  <c r="G2153" i="1"/>
  <c r="L2152" i="1"/>
  <c r="G2152" i="1"/>
  <c r="G2151" i="1"/>
  <c r="L2151" i="1"/>
  <c r="L2150" i="1"/>
  <c r="G2150" i="1"/>
  <c r="L2149" i="1"/>
  <c r="G2149" i="1"/>
  <c r="G2148" i="1"/>
  <c r="L2148" i="1"/>
  <c r="G2147" i="1"/>
  <c r="L2147" i="1"/>
  <c r="G2146" i="1"/>
  <c r="L2146" i="1"/>
  <c r="G2145" i="1"/>
  <c r="L2145" i="1"/>
  <c r="L2144" i="1"/>
  <c r="G2144" i="1"/>
  <c r="G2143" i="1"/>
  <c r="L2143" i="1"/>
  <c r="L2142" i="1"/>
  <c r="G2142" i="1"/>
  <c r="G2141" i="1"/>
  <c r="L2141" i="1"/>
  <c r="L2140" i="1"/>
  <c r="G2140" i="1"/>
  <c r="G2139" i="1"/>
  <c r="L2139" i="1"/>
  <c r="L2138" i="1"/>
  <c r="G2138" i="1"/>
  <c r="G2137" i="1"/>
  <c r="L2137" i="1"/>
  <c r="L2136" i="1"/>
  <c r="G2136" i="1"/>
  <c r="G2135" i="1"/>
  <c r="L2135" i="1"/>
  <c r="G2134" i="1"/>
  <c r="L2134" i="1"/>
  <c r="G2133" i="1"/>
  <c r="L2133" i="1"/>
  <c r="G2132" i="1"/>
  <c r="L2132" i="1"/>
  <c r="L2131" i="1"/>
  <c r="G2131" i="1"/>
  <c r="G2130" i="1"/>
  <c r="L2130" i="1"/>
  <c r="G2129" i="1"/>
  <c r="L2129" i="1"/>
  <c r="L2128" i="1"/>
  <c r="G2128" i="1"/>
  <c r="G2127" i="1"/>
  <c r="L2127" i="1"/>
  <c r="G2126" i="1"/>
  <c r="L2126" i="1"/>
  <c r="L2125" i="1"/>
  <c r="G2125" i="1"/>
  <c r="G2124" i="1"/>
  <c r="L2124" i="1"/>
  <c r="G2123" i="1"/>
  <c r="L2123" i="1"/>
  <c r="L2122" i="1"/>
  <c r="G2122" i="1"/>
  <c r="L2121" i="1"/>
  <c r="G2121" i="1"/>
  <c r="G2120" i="1"/>
  <c r="L2120" i="1"/>
  <c r="G2119" i="1"/>
  <c r="L2119" i="1"/>
  <c r="G2118" i="1"/>
  <c r="L2118" i="1"/>
  <c r="G2117" i="1"/>
  <c r="L2117" i="1"/>
  <c r="G2116" i="1"/>
  <c r="L2116" i="1"/>
  <c r="L2115" i="1"/>
  <c r="G2115" i="1"/>
  <c r="L2114" i="1"/>
  <c r="G2114" i="1"/>
  <c r="L2113" i="1"/>
  <c r="G2113" i="1"/>
  <c r="G2112" i="1"/>
  <c r="L2112" i="1"/>
  <c r="L2111" i="1"/>
  <c r="G2111" i="1"/>
  <c r="G2110" i="1"/>
  <c r="L2110" i="1"/>
  <c r="G2109" i="1"/>
  <c r="L2109" i="1"/>
  <c r="G2108" i="1"/>
  <c r="L2108" i="1"/>
  <c r="L2107" i="1"/>
  <c r="G2107" i="1"/>
  <c r="L2106" i="1"/>
  <c r="G2106" i="1"/>
  <c r="G2105" i="1"/>
  <c r="L2105" i="1"/>
  <c r="G2104" i="1"/>
  <c r="L2104" i="1"/>
  <c r="L2103" i="1"/>
  <c r="G2103" i="1"/>
  <c r="G2102" i="1"/>
  <c r="L2102" i="1"/>
  <c r="G2101" i="1"/>
  <c r="L2101" i="1"/>
  <c r="G2100" i="1"/>
  <c r="L2100" i="1"/>
  <c r="G2099" i="1"/>
  <c r="L2099" i="1"/>
  <c r="G2098" i="1"/>
  <c r="L2098" i="1"/>
  <c r="G2097" i="1"/>
  <c r="L2097" i="1"/>
  <c r="G2096" i="1"/>
  <c r="L2096" i="1"/>
  <c r="G2095" i="1"/>
  <c r="L2095" i="1"/>
  <c r="G2094" i="1"/>
  <c r="L2094" i="1"/>
  <c r="G2093" i="1"/>
  <c r="L2093" i="1"/>
  <c r="L2092" i="1"/>
  <c r="G2092" i="1"/>
  <c r="G2091" i="1"/>
  <c r="L2091" i="1"/>
  <c r="G2090" i="1"/>
  <c r="L2090" i="1"/>
  <c r="G2089" i="1"/>
  <c r="L2089" i="1"/>
  <c r="G2088" i="1"/>
  <c r="L2088" i="1"/>
  <c r="G2087" i="1"/>
  <c r="L2087" i="1"/>
  <c r="L2086" i="1"/>
  <c r="G2086" i="1"/>
  <c r="G2085" i="1"/>
  <c r="L2085" i="1"/>
  <c r="G2084" i="1"/>
  <c r="L2084" i="1"/>
  <c r="L2083" i="1"/>
  <c r="G2083" i="1"/>
  <c r="G2082" i="1"/>
  <c r="L2082" i="1"/>
  <c r="L2081" i="1"/>
  <c r="G2081" i="1"/>
  <c r="L2080" i="1"/>
  <c r="G2080" i="1"/>
  <c r="G2079" i="1"/>
  <c r="L2079" i="1"/>
  <c r="R2079" i="1"/>
  <c r="G2078" i="1"/>
  <c r="L2078" i="1"/>
  <c r="G2077" i="1"/>
  <c r="L2077" i="1"/>
  <c r="G2076" i="1"/>
  <c r="L2076" i="1"/>
  <c r="G2075" i="1"/>
  <c r="L2075" i="1"/>
  <c r="G2074" i="1"/>
  <c r="L2074" i="1"/>
  <c r="L2073" i="1"/>
  <c r="G2073" i="1"/>
  <c r="G2072" i="1"/>
  <c r="L2072" i="1"/>
  <c r="G2071" i="1"/>
  <c r="L2071" i="1"/>
  <c r="G2070" i="1"/>
  <c r="L2070" i="1"/>
  <c r="G2069" i="1"/>
  <c r="L2069" i="1"/>
  <c r="G2068" i="1"/>
  <c r="L2068" i="1"/>
  <c r="G2067" i="1"/>
  <c r="L2067" i="1"/>
  <c r="G2066" i="1"/>
  <c r="L2066" i="1"/>
  <c r="G2065" i="1"/>
  <c r="L2065" i="1"/>
  <c r="G2064" i="1"/>
  <c r="L2064" i="1"/>
  <c r="G2063" i="1"/>
  <c r="L2063" i="1"/>
  <c r="G2062" i="1"/>
  <c r="L2062" i="1"/>
  <c r="G2061" i="1"/>
  <c r="L2061" i="1"/>
  <c r="L2060" i="1"/>
  <c r="G2060" i="1"/>
  <c r="L2059" i="1"/>
  <c r="G2059" i="1"/>
  <c r="G2058" i="1"/>
  <c r="L2058" i="1"/>
  <c r="L2057" i="1"/>
  <c r="G2057" i="1"/>
  <c r="L2056" i="1"/>
  <c r="G2056" i="1"/>
  <c r="L2055" i="1"/>
  <c r="G2055" i="1"/>
  <c r="L2054" i="1"/>
  <c r="G2054" i="1"/>
  <c r="L2053" i="1"/>
  <c r="G2053" i="1"/>
  <c r="L2052" i="1"/>
  <c r="G2052" i="1"/>
  <c r="L2051" i="1"/>
  <c r="G2051" i="1"/>
  <c r="G2050" i="1"/>
  <c r="L2050" i="1"/>
  <c r="G2049" i="1"/>
  <c r="L2049" i="1"/>
  <c r="L2048" i="1"/>
  <c r="G2048" i="1"/>
  <c r="G2047" i="1"/>
  <c r="L2047" i="1"/>
  <c r="G2046" i="1"/>
  <c r="L2046" i="1"/>
  <c r="G2045" i="1"/>
  <c r="L2045" i="1"/>
  <c r="G2044" i="1"/>
  <c r="L2044" i="1"/>
  <c r="L2043" i="1"/>
  <c r="G2043" i="1"/>
  <c r="G2042" i="1"/>
  <c r="L2042" i="1"/>
  <c r="G2041" i="1"/>
  <c r="L2041" i="1"/>
  <c r="G2040" i="1"/>
  <c r="L2040" i="1"/>
  <c r="G2039" i="1"/>
  <c r="L2039" i="1"/>
  <c r="L2038" i="1"/>
  <c r="G2038" i="1"/>
  <c r="G2037" i="1"/>
  <c r="L2037" i="1"/>
  <c r="G2036" i="1"/>
  <c r="L2036" i="1"/>
  <c r="L2035" i="1"/>
  <c r="G2035" i="1"/>
  <c r="L2034" i="1"/>
  <c r="G2034" i="1"/>
  <c r="L2033" i="1"/>
  <c r="G2033" i="1"/>
  <c r="G2032" i="1"/>
  <c r="L2032" i="1"/>
  <c r="G2031" i="1"/>
  <c r="L2031" i="1"/>
  <c r="G2030" i="1"/>
  <c r="L2030" i="1"/>
  <c r="G2029" i="1"/>
  <c r="L2029" i="1"/>
  <c r="G2028" i="1"/>
  <c r="L2028" i="1"/>
  <c r="L2027" i="1"/>
  <c r="G2027" i="1"/>
  <c r="G2026" i="1"/>
  <c r="L2026" i="1"/>
  <c r="L2025" i="1"/>
  <c r="G2025" i="1"/>
  <c r="G2024" i="1"/>
  <c r="L2024" i="1"/>
  <c r="L2023" i="1"/>
  <c r="G2023" i="1"/>
  <c r="G2022" i="1"/>
  <c r="L2022" i="1"/>
  <c r="G2021" i="1"/>
  <c r="L2021" i="1"/>
  <c r="G2020" i="1"/>
  <c r="L2020" i="1"/>
  <c r="L2019" i="1"/>
  <c r="G2019" i="1"/>
  <c r="L2018" i="1"/>
  <c r="G2018" i="1"/>
  <c r="G2017" i="1"/>
  <c r="L2017" i="1"/>
  <c r="G2016" i="1"/>
  <c r="L2016" i="1"/>
  <c r="L2015" i="1"/>
  <c r="G2015" i="1"/>
  <c r="L2014" i="1"/>
  <c r="G2014" i="1"/>
  <c r="L2013" i="1"/>
  <c r="G2013" i="1"/>
  <c r="L2012" i="1"/>
  <c r="G2012" i="1"/>
  <c r="L2011" i="1"/>
  <c r="G2011" i="1"/>
  <c r="G2010" i="1"/>
  <c r="L2010" i="1"/>
  <c r="G2009" i="1"/>
  <c r="L2009" i="1"/>
  <c r="G2008" i="1"/>
  <c r="L2008" i="1"/>
  <c r="L2007" i="1"/>
  <c r="G2007" i="1"/>
  <c r="G2006" i="1"/>
  <c r="L2006" i="1"/>
  <c r="G2005" i="1"/>
  <c r="L2005" i="1"/>
  <c r="L2004" i="1"/>
  <c r="G2004" i="1"/>
  <c r="L2003" i="1"/>
  <c r="G2003" i="1"/>
  <c r="L2002" i="1"/>
  <c r="G2002" i="1"/>
  <c r="L2001" i="1"/>
  <c r="G2001" i="1"/>
  <c r="L2000" i="1"/>
  <c r="G2000" i="1"/>
  <c r="L1999" i="1"/>
  <c r="G1999" i="1"/>
  <c r="G1998" i="1"/>
  <c r="L1998" i="1"/>
  <c r="L1997" i="1"/>
  <c r="G1997" i="1"/>
  <c r="G1996" i="1"/>
  <c r="L1996" i="1"/>
  <c r="G1995" i="1"/>
  <c r="L1995" i="1"/>
  <c r="L1994" i="1"/>
  <c r="G1994" i="1"/>
  <c r="G1993" i="1"/>
  <c r="L1993" i="1"/>
  <c r="G1992" i="1"/>
  <c r="L1992" i="1"/>
  <c r="G1991" i="1"/>
  <c r="L1991" i="1"/>
  <c r="G1990" i="1"/>
  <c r="L1990" i="1"/>
  <c r="L1989" i="1"/>
  <c r="G1989" i="1"/>
  <c r="L1988" i="1"/>
  <c r="G1988" i="1"/>
  <c r="L1987" i="1"/>
  <c r="G1987" i="1"/>
  <c r="G1986" i="1"/>
  <c r="L1986" i="1"/>
  <c r="G1985" i="1"/>
  <c r="L1985" i="1"/>
  <c r="G1984" i="1"/>
  <c r="L1984" i="1"/>
  <c r="G1983" i="1"/>
  <c r="L1983" i="1"/>
  <c r="G1982" i="1"/>
  <c r="L1982" i="1"/>
  <c r="G1981" i="1"/>
  <c r="L1981" i="1"/>
  <c r="G1980" i="1"/>
  <c r="L1980" i="1"/>
  <c r="G1979" i="1"/>
  <c r="L1979" i="1"/>
  <c r="G1978" i="1"/>
  <c r="L1978" i="1"/>
  <c r="G1977" i="1"/>
  <c r="L1977" i="1"/>
  <c r="G1976" i="1"/>
  <c r="L1976" i="1"/>
  <c r="G1975" i="1"/>
  <c r="L1975" i="1"/>
  <c r="G1974" i="1"/>
  <c r="L1974" i="1"/>
  <c r="G1973" i="1"/>
  <c r="L1973" i="1"/>
  <c r="G1972" i="1"/>
  <c r="L1972" i="1"/>
  <c r="G1971" i="1"/>
  <c r="L1971" i="1"/>
  <c r="G1970" i="1"/>
  <c r="L1970" i="1"/>
  <c r="G1969" i="1"/>
  <c r="L1969" i="1"/>
  <c r="G1968" i="1"/>
  <c r="L1968" i="1"/>
  <c r="G1967" i="1"/>
  <c r="L1967" i="1"/>
  <c r="G1966" i="1"/>
  <c r="L1966" i="1"/>
  <c r="G1965" i="1"/>
  <c r="L1965" i="1"/>
  <c r="G1964" i="1"/>
  <c r="L1964" i="1"/>
  <c r="G1963" i="1"/>
  <c r="L1963" i="1"/>
  <c r="G1962" i="1"/>
  <c r="L1962" i="1"/>
  <c r="G1961" i="1"/>
  <c r="L1961" i="1"/>
  <c r="G1960" i="1"/>
  <c r="L1960" i="1"/>
  <c r="G1959" i="1"/>
  <c r="L1959" i="1"/>
  <c r="G1958" i="1"/>
  <c r="L1958" i="1"/>
  <c r="G1957" i="1"/>
  <c r="L1957" i="1"/>
  <c r="G1956" i="1"/>
  <c r="L1956" i="1"/>
  <c r="G1955" i="1"/>
  <c r="L1955" i="1"/>
  <c r="G1954" i="1"/>
  <c r="L1954" i="1"/>
  <c r="G1953" i="1"/>
  <c r="L1953" i="1"/>
  <c r="G1952" i="1"/>
  <c r="L1952" i="1"/>
  <c r="G1951" i="1"/>
  <c r="L1951" i="1"/>
  <c r="G1950" i="1"/>
  <c r="L1950" i="1"/>
  <c r="G1949" i="1"/>
  <c r="L1949" i="1"/>
  <c r="G1948" i="1"/>
  <c r="L1948" i="1"/>
  <c r="G1947" i="1"/>
  <c r="L1947" i="1"/>
  <c r="G1946" i="1"/>
  <c r="L1946" i="1"/>
  <c r="G1945" i="1"/>
  <c r="L1945" i="1"/>
  <c r="G1944" i="1"/>
  <c r="L1944" i="1"/>
  <c r="G1943" i="1"/>
  <c r="L1943" i="1"/>
  <c r="G1942" i="1"/>
  <c r="L1942" i="1"/>
  <c r="G1941" i="1"/>
  <c r="L1941" i="1"/>
  <c r="G1940" i="1"/>
  <c r="L1940" i="1"/>
  <c r="G1939" i="1"/>
  <c r="L1939" i="1"/>
  <c r="G1938" i="1"/>
  <c r="L1938" i="1"/>
  <c r="G1937" i="1"/>
  <c r="L1937" i="1"/>
  <c r="G1936" i="1"/>
  <c r="L1936" i="1"/>
  <c r="G1935" i="1"/>
  <c r="L1935" i="1"/>
  <c r="G1934" i="1"/>
  <c r="L1934" i="1"/>
  <c r="G1933" i="1"/>
  <c r="L1933" i="1"/>
  <c r="G1932" i="1"/>
  <c r="L1932" i="1"/>
  <c r="G1931" i="1"/>
  <c r="L1931" i="1"/>
  <c r="G1930" i="1"/>
  <c r="L1930" i="1"/>
  <c r="G1929" i="1"/>
  <c r="L1929" i="1"/>
  <c r="G1928" i="1"/>
  <c r="L1928" i="1"/>
  <c r="G1927" i="1"/>
  <c r="L1927" i="1"/>
  <c r="G1926" i="1"/>
  <c r="L1926" i="1"/>
  <c r="G1925" i="1"/>
  <c r="L1925" i="1"/>
  <c r="G1924" i="1"/>
  <c r="L1924" i="1"/>
  <c r="G1923" i="1"/>
  <c r="L1923" i="1"/>
  <c r="G1922" i="1"/>
  <c r="L1922" i="1"/>
  <c r="G1921" i="1"/>
  <c r="L1921" i="1"/>
  <c r="G1920" i="1"/>
  <c r="L1920" i="1"/>
  <c r="G1919" i="1"/>
  <c r="L1919" i="1"/>
  <c r="G1918" i="1"/>
  <c r="L1918" i="1"/>
  <c r="G1917" i="1"/>
  <c r="L1917" i="1"/>
  <c r="G1916" i="1"/>
  <c r="L1916" i="1"/>
  <c r="G1915" i="1"/>
  <c r="L1915" i="1"/>
  <c r="G1914" i="1"/>
  <c r="L1914" i="1"/>
  <c r="G1913" i="1"/>
  <c r="L1913" i="1"/>
  <c r="G1912" i="1"/>
  <c r="L1912" i="1"/>
  <c r="G1911" i="1"/>
  <c r="L1911" i="1"/>
  <c r="G1910" i="1"/>
  <c r="L1910" i="1"/>
  <c r="G1909" i="1"/>
  <c r="L1909" i="1"/>
  <c r="G1908" i="1"/>
  <c r="L1908" i="1"/>
  <c r="G1907" i="1"/>
  <c r="L1907" i="1"/>
  <c r="G1906" i="1"/>
  <c r="L1906" i="1"/>
  <c r="G1905" i="1"/>
  <c r="L1905" i="1"/>
  <c r="G1904" i="1"/>
  <c r="L1904" i="1"/>
  <c r="G1903" i="1"/>
  <c r="L1903" i="1"/>
  <c r="G1902" i="1"/>
  <c r="L1902" i="1"/>
  <c r="G1901" i="1"/>
  <c r="L1901" i="1"/>
  <c r="G1900" i="1"/>
  <c r="L1900" i="1"/>
  <c r="G1899" i="1"/>
  <c r="L1899" i="1"/>
  <c r="G1898" i="1"/>
  <c r="L1898" i="1"/>
  <c r="G1897" i="1"/>
  <c r="L1897" i="1"/>
  <c r="G1896" i="1"/>
  <c r="L1896" i="1"/>
  <c r="G1895" i="1"/>
  <c r="L1895" i="1"/>
  <c r="G1894" i="1"/>
  <c r="L1894" i="1"/>
  <c r="G1893" i="1"/>
  <c r="L1893" i="1"/>
  <c r="G1892" i="1"/>
  <c r="L1892" i="1"/>
  <c r="G1891" i="1"/>
  <c r="L1891" i="1"/>
  <c r="G1890" i="1"/>
  <c r="L1890" i="1"/>
  <c r="G1889" i="1"/>
  <c r="L1889" i="1"/>
  <c r="G1888" i="1"/>
  <c r="L1888" i="1"/>
  <c r="G1887" i="1"/>
  <c r="L1887" i="1"/>
  <c r="G1886" i="1"/>
  <c r="L1886" i="1"/>
  <c r="G1885" i="1"/>
  <c r="L1885" i="1"/>
  <c r="G1884" i="1"/>
  <c r="L1884" i="1"/>
  <c r="G1883" i="1"/>
  <c r="L1883" i="1"/>
  <c r="G1882" i="1"/>
  <c r="L1882" i="1"/>
  <c r="G1881" i="1"/>
  <c r="L1881" i="1"/>
  <c r="G1880" i="1"/>
  <c r="L1880" i="1"/>
  <c r="G1879" i="1"/>
  <c r="L1879" i="1"/>
  <c r="G1878" i="1"/>
  <c r="L1878" i="1"/>
  <c r="G1877" i="1"/>
  <c r="L1877" i="1"/>
  <c r="G1876" i="1"/>
  <c r="L1876" i="1"/>
  <c r="G1875" i="1"/>
  <c r="L1875" i="1"/>
  <c r="G1874" i="1"/>
  <c r="L1874" i="1"/>
  <c r="G1873" i="1"/>
  <c r="L1873" i="1"/>
  <c r="G1872" i="1"/>
  <c r="L1872" i="1"/>
  <c r="G1871" i="1"/>
  <c r="L1871" i="1"/>
  <c r="G1870" i="1"/>
  <c r="L1870" i="1"/>
  <c r="G1869" i="1"/>
  <c r="L1869" i="1"/>
  <c r="G1868" i="1"/>
  <c r="L1868" i="1"/>
  <c r="G1867" i="1"/>
  <c r="L1867" i="1"/>
  <c r="G1866" i="1"/>
  <c r="L1866" i="1"/>
  <c r="G1865" i="1"/>
  <c r="L1865" i="1"/>
  <c r="G1864" i="1"/>
  <c r="L1864" i="1"/>
  <c r="G1863" i="1"/>
  <c r="L1863" i="1"/>
  <c r="G1862" i="1"/>
  <c r="L1862" i="1"/>
  <c r="G1861" i="1"/>
  <c r="L1861" i="1"/>
  <c r="G1860" i="1"/>
  <c r="L1860" i="1"/>
  <c r="G1859" i="1"/>
  <c r="L1859" i="1"/>
  <c r="G1858" i="1"/>
  <c r="L1858" i="1"/>
  <c r="G1857" i="1"/>
  <c r="L1857" i="1"/>
  <c r="G1856" i="1"/>
  <c r="L1856" i="1"/>
  <c r="G1855" i="1"/>
  <c r="L1855" i="1"/>
  <c r="G1854" i="1"/>
  <c r="L1854" i="1"/>
  <c r="G1853" i="1"/>
  <c r="L1853" i="1"/>
  <c r="G1852" i="1"/>
  <c r="L1852" i="1"/>
  <c r="G1851" i="1"/>
  <c r="L1851" i="1"/>
  <c r="G1850" i="1"/>
  <c r="L1850" i="1"/>
  <c r="R1850" i="1"/>
  <c r="G1849" i="1"/>
  <c r="L1849" i="1"/>
  <c r="L1848" i="1"/>
  <c r="G1848" i="1"/>
  <c r="G1847" i="1"/>
  <c r="L1847" i="1"/>
  <c r="G1846" i="1"/>
  <c r="L1846" i="1"/>
  <c r="L1845" i="1"/>
  <c r="G1845" i="1"/>
  <c r="L1844" i="1"/>
  <c r="G1844" i="1"/>
  <c r="L1843" i="1"/>
  <c r="G1843" i="1"/>
  <c r="G1842" i="1"/>
  <c r="L1842" i="1"/>
  <c r="G1841" i="1"/>
  <c r="L1841" i="1"/>
  <c r="L1840" i="1"/>
  <c r="G1840" i="1"/>
  <c r="G1839" i="1"/>
  <c r="L1839" i="1"/>
  <c r="G1838" i="1"/>
  <c r="L1838" i="1"/>
  <c r="L1837" i="1"/>
  <c r="G1837" i="1"/>
  <c r="L1836" i="1"/>
  <c r="G1836" i="1"/>
  <c r="G1835" i="1"/>
  <c r="L1835" i="1"/>
  <c r="L1834" i="1"/>
  <c r="G1834" i="1"/>
  <c r="G1833" i="1"/>
  <c r="L1833" i="1"/>
  <c r="L1832" i="1"/>
  <c r="G1832" i="1"/>
  <c r="G1831" i="1"/>
  <c r="L1831" i="1"/>
  <c r="L1830" i="1"/>
  <c r="G1830" i="1"/>
  <c r="G1829" i="1"/>
  <c r="L1829" i="1"/>
  <c r="G1828" i="1"/>
  <c r="L1828" i="1"/>
  <c r="G1827" i="1"/>
  <c r="L1827" i="1"/>
  <c r="L1826" i="1"/>
  <c r="G1826" i="1"/>
  <c r="G1825" i="1"/>
  <c r="L1825" i="1"/>
  <c r="L1824" i="1"/>
  <c r="G1824" i="1"/>
  <c r="L1823" i="1"/>
  <c r="G1823" i="1"/>
  <c r="L1822" i="1"/>
  <c r="G1822" i="1"/>
  <c r="G1821" i="1"/>
  <c r="L1821" i="1"/>
  <c r="G1820" i="1"/>
  <c r="L1820" i="1"/>
  <c r="O1820" i="1"/>
  <c r="G1819" i="1"/>
  <c r="L1819" i="1"/>
  <c r="G1818" i="1"/>
  <c r="L1818" i="1"/>
  <c r="G1817" i="1"/>
  <c r="L1817" i="1"/>
  <c r="G1816" i="1"/>
  <c r="L1816" i="1"/>
  <c r="G1815" i="1"/>
  <c r="L1815" i="1"/>
  <c r="G1814" i="1"/>
  <c r="L1814" i="1"/>
  <c r="G1813" i="1"/>
  <c r="L1813" i="1"/>
  <c r="G1812" i="1"/>
  <c r="L1812" i="1"/>
  <c r="G1811" i="1"/>
  <c r="L1811" i="1"/>
  <c r="G1810" i="1"/>
  <c r="L1810" i="1"/>
  <c r="G1809" i="1"/>
  <c r="L1809" i="1"/>
  <c r="G1808" i="1"/>
  <c r="L1808" i="1"/>
  <c r="G1807" i="1"/>
  <c r="L1807" i="1"/>
  <c r="G1806" i="1"/>
  <c r="L1806" i="1"/>
  <c r="G1805" i="1"/>
  <c r="L1805" i="1"/>
  <c r="G1804" i="1"/>
  <c r="L1804" i="1"/>
  <c r="G1803" i="1"/>
  <c r="L1803" i="1"/>
  <c r="L1802" i="1"/>
  <c r="G1802" i="1"/>
  <c r="G1801" i="1"/>
  <c r="L1801" i="1"/>
  <c r="G1800" i="1"/>
  <c r="L1800" i="1"/>
  <c r="L1799" i="1"/>
  <c r="G1799" i="1"/>
  <c r="L1798" i="1"/>
  <c r="G1798" i="1"/>
  <c r="G1797" i="1"/>
  <c r="L1797" i="1"/>
  <c r="G1796" i="1"/>
  <c r="L1796" i="1"/>
  <c r="L1795" i="1"/>
  <c r="G1795" i="1"/>
  <c r="L1794" i="1"/>
  <c r="G1794" i="1"/>
  <c r="L1793" i="1"/>
  <c r="G1793" i="1"/>
  <c r="G1792" i="1"/>
  <c r="L1792" i="1"/>
  <c r="L1791" i="1"/>
  <c r="G1791" i="1"/>
  <c r="G1790" i="1"/>
  <c r="L1790" i="1"/>
  <c r="G1789" i="1"/>
  <c r="L1789" i="1"/>
  <c r="L1788" i="1"/>
  <c r="G1788" i="1"/>
  <c r="G1787" i="1"/>
  <c r="L1787" i="1"/>
  <c r="G1786" i="1"/>
  <c r="L1786" i="1"/>
  <c r="G1785" i="1"/>
  <c r="L1785" i="1"/>
  <c r="G1784" i="1"/>
  <c r="L1784" i="1"/>
  <c r="L1783" i="1"/>
  <c r="G1783" i="1"/>
  <c r="G1782" i="1"/>
  <c r="L1782" i="1"/>
  <c r="G1781" i="1"/>
  <c r="L1781" i="1"/>
  <c r="G1780" i="1"/>
  <c r="L1780" i="1"/>
  <c r="L1779" i="1"/>
  <c r="G1779" i="1"/>
  <c r="G1778" i="1"/>
  <c r="L1778" i="1"/>
  <c r="G1777" i="1"/>
  <c r="L1777" i="1"/>
  <c r="G1776" i="1"/>
  <c r="L1776" i="1"/>
  <c r="L1775" i="1"/>
  <c r="G1775" i="1"/>
  <c r="G1774" i="1"/>
  <c r="L1774" i="1"/>
  <c r="L1773" i="1"/>
  <c r="G1773" i="1"/>
  <c r="L1772" i="1"/>
  <c r="G1772" i="1"/>
  <c r="G1771" i="1"/>
  <c r="L1771" i="1"/>
  <c r="G1770" i="1"/>
  <c r="L1770" i="1"/>
  <c r="G1769" i="1"/>
  <c r="L1769" i="1"/>
  <c r="L1766" i="1"/>
  <c r="G1766" i="1"/>
  <c r="L1765" i="1"/>
  <c r="G1765" i="1"/>
  <c r="G1764" i="1"/>
  <c r="L1764" i="1"/>
  <c r="L1763" i="1"/>
  <c r="G1763" i="1"/>
  <c r="G1762" i="1"/>
  <c r="L1762" i="1"/>
  <c r="G1761" i="1"/>
  <c r="L1761" i="1"/>
  <c r="L1760" i="1"/>
  <c r="G1760" i="1"/>
  <c r="L1759" i="1"/>
  <c r="G1759" i="1"/>
  <c r="L1758" i="1"/>
  <c r="G1758" i="1"/>
  <c r="L1757" i="1"/>
  <c r="G1757" i="1"/>
  <c r="L1756" i="1"/>
  <c r="G1756" i="1"/>
  <c r="L1755" i="1"/>
  <c r="G1755" i="1"/>
  <c r="L1754" i="1"/>
  <c r="G1754" i="1"/>
  <c r="G1753" i="1"/>
  <c r="L1753" i="1"/>
  <c r="L1752" i="1"/>
  <c r="G1752" i="1"/>
  <c r="L1751" i="1"/>
  <c r="G1751" i="1"/>
  <c r="G1750" i="1"/>
  <c r="L1750" i="1"/>
  <c r="G1749" i="1"/>
  <c r="L1749" i="1"/>
  <c r="G1748" i="1"/>
  <c r="L1748" i="1"/>
  <c r="L1747" i="1"/>
  <c r="G1747" i="1"/>
  <c r="L1746" i="1"/>
  <c r="G1746" i="1"/>
  <c r="G1745" i="1"/>
  <c r="L1745" i="1"/>
  <c r="L1744" i="1"/>
  <c r="G1744" i="1"/>
  <c r="L1743" i="1"/>
  <c r="G1743" i="1"/>
  <c r="L1742" i="1"/>
  <c r="G1742" i="1"/>
  <c r="L1741" i="1"/>
  <c r="G1741" i="1"/>
  <c r="L1740" i="1"/>
  <c r="G1740" i="1"/>
  <c r="G1739" i="1"/>
  <c r="L1739" i="1"/>
  <c r="G1738" i="1"/>
  <c r="L1738" i="1"/>
  <c r="L1737" i="1"/>
  <c r="G1737" i="1"/>
  <c r="L1736" i="1"/>
  <c r="G1736" i="1"/>
  <c r="G1735" i="1"/>
  <c r="L1735" i="1"/>
  <c r="L1734" i="1"/>
  <c r="G1734" i="1"/>
  <c r="L1733" i="1"/>
  <c r="G1733" i="1"/>
  <c r="L1732" i="1"/>
  <c r="G1732" i="1"/>
  <c r="G1731" i="1"/>
  <c r="L1731" i="1"/>
  <c r="L1730" i="1"/>
  <c r="G1730" i="1"/>
  <c r="L1729" i="1"/>
  <c r="G1729" i="1"/>
  <c r="G1727" i="1"/>
  <c r="L1727" i="1"/>
  <c r="L1726" i="1"/>
  <c r="G1726" i="1"/>
  <c r="G1725" i="1"/>
  <c r="L1725" i="1"/>
  <c r="L1724" i="1"/>
  <c r="G1724" i="1"/>
  <c r="G1723" i="1"/>
  <c r="L1723" i="1"/>
  <c r="G1722" i="1"/>
  <c r="L1722" i="1"/>
  <c r="G1721" i="1"/>
  <c r="L1721" i="1"/>
  <c r="L1720" i="1"/>
  <c r="G1720" i="1"/>
  <c r="L1719" i="1"/>
  <c r="G1719" i="1"/>
  <c r="G1718" i="1"/>
  <c r="L1718" i="1"/>
  <c r="G1717" i="1"/>
  <c r="L1717" i="1"/>
  <c r="L1716" i="1"/>
  <c r="G1716" i="1"/>
  <c r="L1715" i="1"/>
  <c r="G1715" i="1"/>
  <c r="G1714" i="1"/>
  <c r="L1714" i="1"/>
  <c r="G1713" i="1"/>
  <c r="L1713" i="1"/>
  <c r="G1712" i="1"/>
  <c r="L1712" i="1"/>
  <c r="G1711" i="1"/>
  <c r="L1711" i="1"/>
  <c r="G1710" i="1"/>
  <c r="L1710" i="1"/>
  <c r="L1709" i="1"/>
  <c r="G1709" i="1"/>
  <c r="L1708" i="1"/>
  <c r="G1708" i="1"/>
  <c r="G1707" i="1"/>
  <c r="L1707" i="1"/>
  <c r="L1706" i="1"/>
  <c r="G1706" i="1"/>
  <c r="G1705" i="1"/>
  <c r="L1705" i="1"/>
  <c r="G1704" i="1"/>
  <c r="L1704" i="1"/>
  <c r="L1703" i="1"/>
  <c r="G1703" i="1"/>
  <c r="G1702" i="1"/>
  <c r="L1702" i="1"/>
  <c r="L1701" i="1"/>
  <c r="G1701" i="1"/>
  <c r="G1700" i="1"/>
  <c r="L1700" i="1"/>
  <c r="G1699" i="1"/>
  <c r="L1699" i="1"/>
  <c r="G1698" i="1"/>
  <c r="L1698" i="1"/>
  <c r="G1697" i="1"/>
  <c r="L1697" i="1"/>
  <c r="L1696" i="1"/>
  <c r="G1696" i="1"/>
  <c r="L1695" i="1"/>
  <c r="G1695" i="1"/>
  <c r="L1694" i="1"/>
  <c r="G1694" i="1"/>
  <c r="G1693" i="1"/>
  <c r="L1693" i="1"/>
  <c r="L1692" i="1"/>
  <c r="G1692" i="1"/>
  <c r="G1691" i="1"/>
  <c r="L1691" i="1"/>
  <c r="G1690" i="1"/>
  <c r="L1690" i="1"/>
  <c r="L1689" i="1"/>
  <c r="G1689" i="1"/>
  <c r="L1688" i="1"/>
  <c r="G1688" i="1"/>
  <c r="G1687" i="1"/>
  <c r="L1687" i="1"/>
  <c r="G1686" i="1"/>
  <c r="L1686" i="1"/>
  <c r="L1685" i="1"/>
  <c r="G1685" i="1"/>
  <c r="G1684" i="1"/>
  <c r="L1684" i="1"/>
  <c r="L1683" i="1"/>
  <c r="G1683" i="1"/>
  <c r="L1682" i="1"/>
  <c r="G1682" i="1"/>
  <c r="L1681" i="1"/>
  <c r="G1681" i="1"/>
  <c r="L1680" i="1"/>
  <c r="G1680" i="1"/>
  <c r="L1679" i="1"/>
  <c r="G1679" i="1"/>
  <c r="L1678" i="1"/>
  <c r="G1678" i="1"/>
  <c r="G1677" i="1"/>
  <c r="L1677" i="1"/>
  <c r="L1676" i="1"/>
  <c r="G1676" i="1"/>
  <c r="G1675" i="1"/>
  <c r="L1675" i="1"/>
  <c r="G1674" i="1"/>
  <c r="L1674" i="1"/>
  <c r="L1673" i="1"/>
  <c r="G1673" i="1"/>
  <c r="G1672" i="1"/>
  <c r="L1672" i="1"/>
  <c r="L1671" i="1"/>
  <c r="G1671" i="1"/>
  <c r="G1670" i="1"/>
  <c r="L1670" i="1"/>
  <c r="L1669" i="1"/>
  <c r="G1669" i="1"/>
  <c r="L1668" i="1"/>
  <c r="G1668" i="1"/>
  <c r="L1667" i="1"/>
  <c r="G1667" i="1"/>
  <c r="G1666" i="1"/>
  <c r="L1666" i="1"/>
  <c r="G1665" i="1"/>
  <c r="L1665" i="1"/>
  <c r="G1664" i="1"/>
  <c r="L1664" i="1"/>
  <c r="G1663" i="1"/>
  <c r="L1663" i="1"/>
  <c r="L1662" i="1"/>
  <c r="G1662" i="1"/>
  <c r="L1661" i="1"/>
  <c r="G1661" i="1"/>
  <c r="G1660" i="1"/>
  <c r="L1660" i="1"/>
  <c r="L1659" i="1"/>
  <c r="G1659" i="1"/>
  <c r="L1658" i="1"/>
  <c r="G1658" i="1"/>
  <c r="G1657" i="1"/>
  <c r="L1657" i="1"/>
  <c r="L1656" i="1"/>
  <c r="G1656" i="1"/>
  <c r="G1655" i="1"/>
  <c r="L1655" i="1"/>
  <c r="G1654" i="1"/>
  <c r="L1654" i="1"/>
  <c r="G1653" i="1"/>
  <c r="L1653" i="1"/>
  <c r="G1652" i="1"/>
  <c r="L1652" i="1"/>
  <c r="G1651" i="1"/>
  <c r="L1651" i="1"/>
  <c r="L1650" i="1"/>
  <c r="G1650" i="1"/>
  <c r="L1649" i="1"/>
  <c r="G1649" i="1"/>
  <c r="L1648" i="1"/>
  <c r="G1648" i="1"/>
  <c r="G1647" i="1"/>
  <c r="L1647" i="1"/>
  <c r="L1646" i="1"/>
  <c r="G1646" i="1"/>
  <c r="G1645" i="1"/>
  <c r="L1645" i="1"/>
  <c r="L1644" i="1"/>
  <c r="G1644" i="1"/>
  <c r="G1643" i="1"/>
  <c r="L1643" i="1"/>
  <c r="G1642" i="1"/>
  <c r="L1642" i="1"/>
  <c r="G1641" i="1"/>
  <c r="L1641" i="1"/>
  <c r="L1640" i="1"/>
  <c r="G1640" i="1"/>
  <c r="G1639" i="1"/>
  <c r="L1639" i="1"/>
  <c r="L1638" i="1"/>
  <c r="G1638" i="1"/>
  <c r="L1637" i="1"/>
  <c r="G1637" i="1"/>
  <c r="G1636" i="1"/>
  <c r="L1636" i="1"/>
  <c r="G1635" i="1"/>
  <c r="L1635" i="1"/>
  <c r="L1634" i="1"/>
  <c r="G1634" i="1"/>
  <c r="G1633" i="1"/>
  <c r="L1633" i="1"/>
  <c r="G1632" i="1"/>
  <c r="L1632" i="1"/>
  <c r="G1631" i="1"/>
  <c r="L1631" i="1"/>
  <c r="G1630" i="1"/>
  <c r="L1630" i="1"/>
  <c r="G1629" i="1"/>
  <c r="L1629" i="1"/>
  <c r="G1628" i="1"/>
  <c r="L1628" i="1"/>
  <c r="G1627" i="1"/>
  <c r="L1627" i="1"/>
  <c r="G1626" i="1"/>
  <c r="L1626" i="1"/>
  <c r="L1625" i="1"/>
  <c r="G1625" i="1"/>
  <c r="G1624" i="1"/>
  <c r="L1624" i="1"/>
  <c r="G1623" i="1"/>
  <c r="L1623" i="1"/>
  <c r="G1622" i="1"/>
  <c r="L1622" i="1"/>
  <c r="G1621" i="1"/>
  <c r="L1621" i="1"/>
  <c r="L1620" i="1"/>
  <c r="G1620" i="1"/>
  <c r="G1619" i="1"/>
  <c r="L1619" i="1"/>
  <c r="L1618" i="1"/>
  <c r="G1618" i="1"/>
  <c r="G1617" i="1"/>
  <c r="L1617" i="1"/>
  <c r="L1616" i="1"/>
  <c r="G1616" i="1"/>
  <c r="L1615" i="1"/>
  <c r="G1615" i="1"/>
  <c r="G1614" i="1"/>
  <c r="L1614" i="1"/>
  <c r="L1613" i="1"/>
  <c r="G1613" i="1"/>
  <c r="G1612" i="1"/>
  <c r="L1612" i="1"/>
  <c r="G1611" i="1"/>
  <c r="L1611" i="1"/>
  <c r="G1610" i="1"/>
  <c r="L1610" i="1"/>
  <c r="G1609" i="1"/>
  <c r="L1609" i="1"/>
  <c r="G1608" i="1"/>
  <c r="L1608" i="1"/>
  <c r="G1607" i="1"/>
  <c r="L1607" i="1"/>
  <c r="G1606" i="1"/>
  <c r="L1606" i="1"/>
  <c r="G1605" i="1"/>
  <c r="L1605" i="1"/>
  <c r="L1604" i="1"/>
  <c r="G1604" i="1"/>
  <c r="G1603" i="1"/>
  <c r="L1603" i="1"/>
  <c r="L1602" i="1"/>
  <c r="G1602" i="1"/>
  <c r="L1601" i="1"/>
  <c r="G1601" i="1"/>
  <c r="G1600" i="1"/>
  <c r="L1600" i="1"/>
  <c r="G1599" i="1"/>
  <c r="L1599" i="1"/>
  <c r="G1598" i="1"/>
  <c r="L1598" i="1"/>
  <c r="G1597" i="1"/>
  <c r="L1597" i="1"/>
  <c r="G1596" i="1"/>
  <c r="L1596" i="1"/>
  <c r="L1595" i="1"/>
  <c r="G1595" i="1"/>
  <c r="G1594" i="1"/>
  <c r="L1594" i="1"/>
  <c r="L1593" i="1"/>
  <c r="G1593" i="1"/>
  <c r="G1592" i="1"/>
  <c r="L1592" i="1"/>
  <c r="G1591" i="1"/>
  <c r="L1591" i="1"/>
  <c r="G1590" i="1"/>
  <c r="L1590" i="1"/>
  <c r="G1589" i="1"/>
  <c r="L1589" i="1"/>
  <c r="G1588" i="1"/>
  <c r="L1588" i="1"/>
  <c r="G1587" i="1"/>
  <c r="L1587" i="1"/>
  <c r="L1586" i="1"/>
  <c r="G1586" i="1"/>
  <c r="G1585" i="1"/>
  <c r="L1585" i="1"/>
  <c r="L1584" i="1"/>
  <c r="G1584" i="1"/>
  <c r="G1583" i="1"/>
  <c r="L1583" i="1"/>
  <c r="G1582" i="1"/>
  <c r="L1582" i="1"/>
  <c r="G1581" i="1"/>
  <c r="L1581" i="1"/>
  <c r="G1580" i="1"/>
  <c r="L1580" i="1"/>
  <c r="L1579" i="1"/>
  <c r="G1579" i="1"/>
  <c r="L1578" i="1"/>
  <c r="G1578" i="1"/>
  <c r="G1577" i="1"/>
  <c r="L1577" i="1"/>
  <c r="G1576" i="1"/>
  <c r="L1576" i="1"/>
  <c r="L1575" i="1"/>
  <c r="G1575" i="1"/>
  <c r="L1574" i="1"/>
  <c r="G1574" i="1"/>
  <c r="G1573" i="1"/>
  <c r="L1573" i="1"/>
  <c r="G1572" i="1"/>
  <c r="L1572" i="1"/>
  <c r="L1571" i="1"/>
  <c r="G1571" i="1"/>
  <c r="G1570" i="1"/>
  <c r="L1570" i="1"/>
  <c r="L1569" i="1"/>
  <c r="G1569" i="1"/>
  <c r="G1568" i="1"/>
  <c r="L1568" i="1"/>
  <c r="L1567" i="1"/>
  <c r="G1567" i="1"/>
  <c r="L1566" i="1"/>
  <c r="G1566" i="1"/>
  <c r="G1565" i="1"/>
  <c r="L1565" i="1"/>
  <c r="L1564" i="1"/>
  <c r="G1564" i="1"/>
  <c r="L1563" i="1"/>
  <c r="G1563" i="1"/>
  <c r="G1562" i="1"/>
  <c r="L1562" i="1"/>
  <c r="G1561" i="1"/>
  <c r="L1561" i="1"/>
  <c r="L1560" i="1"/>
  <c r="G1560" i="1"/>
  <c r="G1559" i="1"/>
  <c r="L1559" i="1"/>
  <c r="L1558" i="1"/>
  <c r="G1558" i="1"/>
  <c r="G1557" i="1"/>
  <c r="L1557" i="1"/>
  <c r="G1556" i="1"/>
  <c r="L1556" i="1"/>
  <c r="L1555" i="1"/>
  <c r="G1555" i="1"/>
  <c r="G1554" i="1"/>
  <c r="L1554" i="1"/>
  <c r="L1553" i="1"/>
  <c r="G1553" i="1"/>
  <c r="G1552" i="1"/>
  <c r="L1552" i="1"/>
  <c r="G1551" i="1"/>
  <c r="L1551" i="1"/>
  <c r="G1550" i="1"/>
  <c r="L1550" i="1"/>
  <c r="G1549" i="1"/>
  <c r="L1549" i="1"/>
  <c r="G1548" i="1"/>
  <c r="L1548" i="1"/>
  <c r="G1547" i="1"/>
  <c r="L1547" i="1"/>
  <c r="G1546" i="1"/>
  <c r="L1546" i="1"/>
  <c r="G1545" i="1"/>
  <c r="L1545" i="1"/>
  <c r="G1544" i="1"/>
  <c r="L1544" i="1"/>
  <c r="G1543" i="1"/>
  <c r="L1543" i="1"/>
  <c r="G1542" i="1"/>
  <c r="L1542" i="1"/>
  <c r="G1541" i="1"/>
  <c r="L1541" i="1"/>
  <c r="G1540" i="1"/>
  <c r="L1540" i="1"/>
  <c r="G1539" i="1"/>
  <c r="L1539" i="1"/>
  <c r="G1538" i="1"/>
  <c r="L1538" i="1"/>
  <c r="G1537" i="1"/>
  <c r="L1537" i="1"/>
  <c r="G1536" i="1"/>
  <c r="L1536" i="1"/>
  <c r="G1535" i="1"/>
  <c r="L1535" i="1"/>
  <c r="G1534" i="1"/>
  <c r="L1534" i="1"/>
  <c r="G1533" i="1"/>
  <c r="L1533" i="1"/>
  <c r="G1532" i="1"/>
  <c r="L1532" i="1"/>
  <c r="G1531" i="1"/>
  <c r="L1531" i="1"/>
  <c r="G1530" i="1"/>
  <c r="L1530" i="1"/>
  <c r="G1529" i="1"/>
  <c r="L1529" i="1"/>
  <c r="G1528" i="1"/>
  <c r="L1528" i="1"/>
  <c r="G1527" i="1"/>
  <c r="L1527" i="1"/>
  <c r="G1526" i="1"/>
  <c r="L1526" i="1"/>
  <c r="G1525" i="1"/>
  <c r="L1525" i="1"/>
  <c r="G1524" i="1"/>
  <c r="L1524" i="1"/>
  <c r="G1523" i="1"/>
  <c r="L1523" i="1"/>
  <c r="G1522" i="1"/>
  <c r="L1522" i="1"/>
  <c r="G1521" i="1"/>
  <c r="L1521" i="1"/>
  <c r="G1520" i="1"/>
  <c r="L1520" i="1"/>
  <c r="G1519" i="1"/>
  <c r="L1519" i="1"/>
  <c r="G1518" i="1"/>
  <c r="L1518" i="1"/>
  <c r="G1517" i="1"/>
  <c r="L1517" i="1"/>
  <c r="O1517" i="1"/>
  <c r="L1516" i="1"/>
  <c r="G1516" i="1"/>
  <c r="G1515" i="1"/>
  <c r="L1515" i="1"/>
  <c r="L1514" i="1"/>
  <c r="G1514" i="1"/>
  <c r="L1513" i="1"/>
  <c r="G1513" i="1"/>
  <c r="L1512" i="1"/>
  <c r="G1512" i="1"/>
  <c r="L1511" i="1"/>
  <c r="G1511" i="1"/>
  <c r="G1510" i="1"/>
  <c r="L1510" i="1"/>
  <c r="G1509" i="1"/>
  <c r="L1509" i="1"/>
  <c r="G1508" i="1"/>
  <c r="L1508" i="1"/>
  <c r="L1507" i="1"/>
  <c r="G1507" i="1"/>
  <c r="G1506" i="1"/>
  <c r="L1506" i="1"/>
  <c r="G1505" i="1"/>
  <c r="L1505" i="1"/>
  <c r="G1504" i="1"/>
  <c r="L1504" i="1"/>
  <c r="G1503" i="1"/>
  <c r="L1503" i="1"/>
  <c r="G1502" i="1"/>
  <c r="L1502" i="1"/>
  <c r="G1501" i="1"/>
  <c r="L1501" i="1"/>
  <c r="G1500" i="1"/>
  <c r="L1500" i="1"/>
  <c r="G1499" i="1"/>
  <c r="L1499" i="1"/>
  <c r="L1498" i="1"/>
  <c r="G1498" i="1"/>
  <c r="G1497" i="1"/>
  <c r="L1497" i="1"/>
  <c r="G1496" i="1"/>
  <c r="L1496" i="1"/>
  <c r="L1495" i="1"/>
  <c r="G1495" i="1"/>
  <c r="L1494" i="1"/>
  <c r="G1494" i="1"/>
  <c r="G1493" i="1"/>
  <c r="L1493" i="1"/>
  <c r="G1492" i="1"/>
  <c r="L1492" i="1"/>
  <c r="L1491" i="1"/>
  <c r="G1491" i="1"/>
  <c r="G1490" i="1"/>
  <c r="L1490" i="1"/>
  <c r="L1489" i="1"/>
  <c r="G1489" i="1"/>
  <c r="L1488" i="1"/>
  <c r="G1488" i="1"/>
  <c r="G1487" i="1"/>
  <c r="L1487" i="1"/>
  <c r="L1486" i="1"/>
  <c r="G1486" i="1"/>
  <c r="L1485" i="1"/>
  <c r="G1485" i="1"/>
  <c r="L1484" i="1"/>
  <c r="G1484" i="1"/>
  <c r="L1483" i="1"/>
  <c r="G1483" i="1"/>
  <c r="G1482" i="1"/>
  <c r="L1482" i="1"/>
  <c r="G1481" i="1"/>
  <c r="L1481" i="1"/>
  <c r="G1480" i="1"/>
  <c r="L1480" i="1"/>
  <c r="G1479" i="1"/>
  <c r="L1479" i="1"/>
  <c r="G1478" i="1"/>
  <c r="L1478" i="1"/>
  <c r="G1477" i="1"/>
  <c r="L1477" i="1"/>
  <c r="G1476" i="1"/>
  <c r="L1476" i="1"/>
  <c r="G1475" i="1"/>
  <c r="L1475" i="1"/>
  <c r="G1474" i="1"/>
  <c r="L1474" i="1"/>
  <c r="G1473" i="1"/>
  <c r="L1473" i="1"/>
  <c r="G1472" i="1"/>
  <c r="L1472" i="1"/>
  <c r="G1471" i="1"/>
  <c r="L1471" i="1"/>
  <c r="G1470" i="1"/>
  <c r="L1470" i="1"/>
  <c r="G1469" i="1"/>
  <c r="L1469" i="1"/>
  <c r="G1468" i="1"/>
  <c r="L1468" i="1"/>
  <c r="G1467" i="1"/>
  <c r="L1467" i="1"/>
  <c r="G1466" i="1"/>
  <c r="L1466" i="1"/>
  <c r="G1465" i="1"/>
  <c r="L1465" i="1"/>
  <c r="G1464" i="1"/>
  <c r="L1464" i="1"/>
  <c r="G1463" i="1"/>
  <c r="L1463" i="1"/>
  <c r="G1462" i="1"/>
  <c r="L1462" i="1"/>
  <c r="G1461" i="1"/>
  <c r="L1461" i="1"/>
  <c r="L1460" i="1"/>
  <c r="G1460" i="1"/>
  <c r="L1459" i="1"/>
  <c r="G1459" i="1"/>
  <c r="G1458" i="1"/>
  <c r="L1458" i="1"/>
  <c r="G1457" i="1"/>
  <c r="L1457" i="1"/>
  <c r="L1456" i="1"/>
  <c r="G1456" i="1"/>
  <c r="L1455" i="1"/>
  <c r="G1455" i="1"/>
  <c r="L1454" i="1"/>
  <c r="G1454" i="1"/>
  <c r="L1453" i="1"/>
  <c r="G1453" i="1"/>
  <c r="G1452" i="1"/>
  <c r="L1452" i="1"/>
  <c r="L1451" i="1"/>
  <c r="G1451" i="1"/>
  <c r="G1450" i="1"/>
  <c r="L1450" i="1"/>
  <c r="G1449" i="1"/>
  <c r="L1449" i="1"/>
  <c r="G1448" i="1"/>
  <c r="L1448" i="1"/>
  <c r="L1447" i="1"/>
  <c r="G1447" i="1"/>
  <c r="G1446" i="1"/>
  <c r="L1446" i="1"/>
  <c r="L1445" i="1"/>
  <c r="G1445" i="1"/>
  <c r="G1444" i="1"/>
  <c r="L1444" i="1"/>
  <c r="G1443" i="1"/>
  <c r="L1443" i="1"/>
  <c r="G1442" i="1"/>
  <c r="L1442" i="1"/>
  <c r="G1441" i="1"/>
  <c r="L1441" i="1"/>
  <c r="L1440" i="1"/>
  <c r="G1440" i="1"/>
  <c r="L1439" i="1"/>
  <c r="G1439" i="1"/>
  <c r="L1438" i="1"/>
  <c r="G1438" i="1"/>
  <c r="L1437" i="1"/>
  <c r="G1437" i="1"/>
  <c r="G1436" i="1"/>
  <c r="L1436" i="1"/>
  <c r="L1435" i="1"/>
  <c r="G1435" i="1"/>
  <c r="G1434" i="1"/>
  <c r="L1434" i="1"/>
  <c r="G1433" i="1"/>
  <c r="L1433" i="1"/>
  <c r="L1432" i="1"/>
  <c r="G1432" i="1"/>
  <c r="L1431" i="1"/>
  <c r="G1431" i="1"/>
  <c r="G1430" i="1"/>
  <c r="L1430" i="1"/>
  <c r="G1429" i="1"/>
  <c r="L1429" i="1"/>
  <c r="L1428" i="1"/>
  <c r="G1428" i="1"/>
  <c r="L1427" i="1"/>
  <c r="G1427" i="1"/>
  <c r="L1426" i="1"/>
  <c r="G1426" i="1"/>
  <c r="L1425" i="1"/>
  <c r="G1425" i="1"/>
  <c r="L1424" i="1"/>
  <c r="G1424" i="1"/>
  <c r="L1423" i="1"/>
  <c r="G1423" i="1"/>
  <c r="L1422" i="1"/>
  <c r="G1422" i="1"/>
  <c r="L1421" i="1"/>
  <c r="G1421" i="1"/>
  <c r="G1420" i="1"/>
  <c r="L1420" i="1"/>
  <c r="L1419" i="1"/>
  <c r="G1419" i="1"/>
  <c r="G1418" i="1"/>
  <c r="L1418" i="1"/>
  <c r="G1417" i="1"/>
  <c r="L1417" i="1"/>
  <c r="G1416" i="1"/>
  <c r="L1416" i="1"/>
  <c r="L1415" i="1"/>
  <c r="G1415" i="1"/>
  <c r="G1414" i="1"/>
  <c r="L1414" i="1"/>
  <c r="G1413" i="1"/>
  <c r="L1413" i="1"/>
  <c r="G1412" i="1"/>
  <c r="L1412" i="1"/>
  <c r="L1411" i="1"/>
  <c r="G1411" i="1"/>
  <c r="L1410" i="1"/>
  <c r="G1410" i="1"/>
  <c r="G1409" i="1"/>
  <c r="L1409" i="1"/>
  <c r="G1408" i="1"/>
  <c r="L1408" i="1"/>
  <c r="G1407" i="1"/>
  <c r="L1407" i="1"/>
  <c r="G1406" i="1"/>
  <c r="L1406" i="1"/>
  <c r="O1405" i="1"/>
  <c r="G1405" i="1"/>
  <c r="L1405" i="1"/>
  <c r="L1404" i="1"/>
  <c r="G1404" i="1"/>
  <c r="L1403" i="1"/>
  <c r="G1403" i="1"/>
  <c r="L1402" i="1"/>
  <c r="G1402" i="1"/>
  <c r="G1401" i="1"/>
  <c r="L1401" i="1"/>
  <c r="L1400" i="1"/>
  <c r="G1400" i="1"/>
  <c r="G1399" i="1"/>
  <c r="L1399" i="1"/>
  <c r="G1398" i="1"/>
  <c r="L1398" i="1"/>
  <c r="L1397" i="1"/>
  <c r="G1397" i="1"/>
  <c r="G1396" i="1"/>
  <c r="L1396" i="1"/>
  <c r="G1395" i="1"/>
  <c r="L1395" i="1"/>
  <c r="L1394" i="1"/>
  <c r="G1394" i="1"/>
  <c r="G1393" i="1"/>
  <c r="L1393" i="1"/>
  <c r="G1392" i="1"/>
  <c r="L1392" i="1"/>
  <c r="G1391" i="1"/>
  <c r="L1391" i="1"/>
  <c r="L1390" i="1"/>
  <c r="G1390" i="1"/>
  <c r="G1389" i="1"/>
  <c r="L1389" i="1"/>
  <c r="G1388" i="1"/>
  <c r="L1388" i="1"/>
  <c r="G1387" i="1"/>
  <c r="L1387" i="1"/>
  <c r="L1386" i="1"/>
  <c r="G1386" i="1"/>
  <c r="L1385" i="1"/>
  <c r="G1385" i="1"/>
  <c r="G1384" i="1"/>
  <c r="L1384" i="1"/>
  <c r="L1383" i="1"/>
  <c r="G1383" i="1"/>
  <c r="G1382" i="1"/>
  <c r="L1382" i="1"/>
  <c r="G1381" i="1"/>
  <c r="L1381" i="1"/>
  <c r="G1380" i="1"/>
  <c r="L1380" i="1"/>
  <c r="G1379" i="1"/>
  <c r="L1379" i="1"/>
  <c r="G1378" i="1"/>
  <c r="L1378" i="1"/>
  <c r="L1377" i="1"/>
  <c r="G1377" i="1"/>
  <c r="L1376" i="1"/>
  <c r="G1376" i="1"/>
  <c r="L1375" i="1"/>
  <c r="G1375" i="1"/>
  <c r="L1374" i="1"/>
  <c r="G1374" i="1"/>
  <c r="G1373" i="1"/>
  <c r="L1373" i="1"/>
  <c r="G1372" i="1"/>
  <c r="L1372" i="1"/>
  <c r="L1371" i="1"/>
  <c r="G1371" i="1"/>
  <c r="L1370" i="1"/>
  <c r="G1370" i="1"/>
  <c r="L1369" i="1"/>
  <c r="G1369" i="1"/>
  <c r="G1368" i="1"/>
  <c r="L1368" i="1"/>
  <c r="G1367" i="1"/>
  <c r="L1367" i="1"/>
  <c r="G1366" i="1"/>
  <c r="L1366" i="1"/>
  <c r="G1365" i="1"/>
  <c r="L1365" i="1"/>
  <c r="L1364" i="1"/>
  <c r="G1364" i="1"/>
  <c r="L1363" i="1"/>
  <c r="G1363" i="1"/>
  <c r="G1362" i="1"/>
  <c r="L1362" i="1"/>
  <c r="G1361" i="1"/>
  <c r="L1361" i="1"/>
  <c r="G1360" i="1"/>
  <c r="L1360" i="1"/>
  <c r="L1359" i="1"/>
  <c r="G1359" i="1"/>
  <c r="G1358" i="1"/>
  <c r="L1358" i="1"/>
  <c r="L1357" i="1"/>
  <c r="G1357" i="1"/>
  <c r="L1356" i="1"/>
  <c r="G1356" i="1"/>
  <c r="G1355" i="1"/>
  <c r="L1355" i="1"/>
  <c r="G1354" i="1"/>
  <c r="L1354" i="1"/>
  <c r="G1353" i="1"/>
  <c r="L1353" i="1"/>
  <c r="L1352" i="1"/>
  <c r="G1352" i="1"/>
  <c r="G1351" i="1"/>
  <c r="L1351" i="1"/>
  <c r="L1350" i="1"/>
  <c r="G1350" i="1"/>
  <c r="L1349" i="1"/>
  <c r="G1349" i="1"/>
  <c r="G1348" i="1"/>
  <c r="L1348" i="1"/>
  <c r="L1347" i="1"/>
  <c r="G1347" i="1"/>
  <c r="G1346" i="1"/>
  <c r="L1346" i="1"/>
  <c r="G1345" i="1"/>
  <c r="L1345" i="1"/>
  <c r="L1344" i="1"/>
  <c r="G1344" i="1"/>
  <c r="L1343" i="1"/>
  <c r="G1343" i="1"/>
  <c r="G1342" i="1"/>
  <c r="L1342" i="1"/>
  <c r="G1341" i="1"/>
  <c r="L1341" i="1"/>
  <c r="G1340" i="1"/>
  <c r="L1340" i="1"/>
  <c r="R1340" i="1"/>
  <c r="G1339" i="1"/>
  <c r="L1339" i="1"/>
  <c r="G1338" i="1"/>
  <c r="L1338" i="1"/>
  <c r="G1337" i="1"/>
  <c r="L1337" i="1"/>
  <c r="G1336" i="1"/>
  <c r="L1336" i="1"/>
  <c r="G1335" i="1"/>
  <c r="L1335" i="1"/>
  <c r="G1334" i="1"/>
  <c r="L1334" i="1"/>
  <c r="G1333" i="1"/>
  <c r="L1333" i="1"/>
  <c r="G1332" i="1"/>
  <c r="L1332" i="1"/>
  <c r="G1331" i="1"/>
  <c r="L1331" i="1"/>
  <c r="G1330" i="1"/>
  <c r="L1330" i="1"/>
  <c r="G1329" i="1"/>
  <c r="L1329" i="1"/>
  <c r="G1328" i="1"/>
  <c r="L1328" i="1"/>
  <c r="G1327" i="1"/>
  <c r="L1327" i="1"/>
  <c r="G1326" i="1"/>
  <c r="L1326" i="1"/>
  <c r="G1325" i="1"/>
  <c r="L1325" i="1"/>
  <c r="G1324" i="1"/>
  <c r="L1324" i="1"/>
  <c r="L1323" i="1"/>
  <c r="G1323" i="1"/>
  <c r="L1322" i="1"/>
  <c r="G1322" i="1"/>
  <c r="L1321" i="1"/>
  <c r="G1321" i="1"/>
  <c r="G1320" i="1"/>
  <c r="L1320" i="1"/>
  <c r="G1319" i="1"/>
  <c r="L1319" i="1"/>
  <c r="G1318" i="1"/>
  <c r="L1318" i="1"/>
  <c r="L1317" i="1"/>
  <c r="G1317" i="1"/>
  <c r="L1316" i="1"/>
  <c r="G1316" i="1"/>
  <c r="L1315" i="1"/>
  <c r="G1315" i="1"/>
  <c r="G1314" i="1"/>
  <c r="L1314" i="1"/>
  <c r="L1313" i="1"/>
  <c r="G1313" i="1"/>
  <c r="G1312" i="1"/>
  <c r="L1312" i="1"/>
  <c r="G1311" i="1"/>
  <c r="L1311" i="1"/>
  <c r="L1310" i="1"/>
  <c r="G1310" i="1"/>
  <c r="G1309" i="1"/>
  <c r="L1309" i="1"/>
  <c r="L1308" i="1"/>
  <c r="G1308" i="1"/>
  <c r="L1307" i="1"/>
  <c r="G1307" i="1"/>
  <c r="G1306" i="1"/>
  <c r="L1306" i="1"/>
  <c r="G1305" i="1"/>
  <c r="L1305" i="1"/>
  <c r="G1304" i="1"/>
  <c r="L1304" i="1"/>
  <c r="G1303" i="1"/>
  <c r="L1303" i="1"/>
  <c r="L1302" i="1"/>
  <c r="G1302" i="1"/>
  <c r="L1301" i="1"/>
  <c r="G1301" i="1"/>
  <c r="G1300" i="1"/>
  <c r="L1300" i="1"/>
  <c r="L1299" i="1"/>
  <c r="G1299" i="1"/>
  <c r="G1298" i="1"/>
  <c r="L1298" i="1"/>
  <c r="L1297" i="1"/>
  <c r="G1297" i="1"/>
  <c r="L1296" i="1"/>
  <c r="G1296" i="1"/>
  <c r="L1295" i="1"/>
  <c r="G1295" i="1"/>
  <c r="L1294" i="1"/>
  <c r="G1294" i="1"/>
  <c r="G1293" i="1"/>
  <c r="L1293" i="1"/>
  <c r="G1292" i="1"/>
  <c r="L1292" i="1"/>
  <c r="L1291" i="1"/>
  <c r="G1291" i="1"/>
  <c r="G1290" i="1"/>
  <c r="L1290" i="1"/>
  <c r="G1289" i="1"/>
  <c r="L1289" i="1"/>
  <c r="G1288" i="1"/>
  <c r="L1288" i="1"/>
  <c r="L1287" i="1"/>
  <c r="G1287" i="1"/>
  <c r="G1286" i="1"/>
  <c r="L1286" i="1"/>
  <c r="G1285" i="1"/>
  <c r="L1285" i="1"/>
  <c r="G1284" i="1"/>
  <c r="L1284" i="1"/>
  <c r="G1283" i="1"/>
  <c r="L1283" i="1"/>
  <c r="G1282" i="1"/>
  <c r="L1282" i="1"/>
  <c r="G1281" i="1"/>
  <c r="L1281" i="1"/>
  <c r="L1280" i="1"/>
  <c r="G1280" i="1"/>
  <c r="L1279" i="1"/>
  <c r="G1279" i="1"/>
  <c r="L1278" i="1"/>
  <c r="G1278" i="1"/>
  <c r="G1277" i="1"/>
  <c r="L1277" i="1"/>
  <c r="L1276" i="1"/>
  <c r="G1276" i="1"/>
  <c r="L1275" i="1"/>
  <c r="G1275" i="1"/>
  <c r="L1274" i="1"/>
  <c r="G1274" i="1"/>
  <c r="G1273" i="1"/>
  <c r="L1273" i="1"/>
  <c r="L1272" i="1"/>
  <c r="G1272" i="1"/>
  <c r="G1271" i="1"/>
  <c r="L1271" i="1"/>
  <c r="G1270" i="1"/>
  <c r="L1270" i="1"/>
  <c r="G1269" i="1"/>
  <c r="L1269" i="1"/>
  <c r="L1268" i="1"/>
  <c r="G1268" i="1"/>
  <c r="G1267" i="1"/>
  <c r="L1267" i="1"/>
  <c r="G1266" i="1"/>
  <c r="L1266" i="1"/>
  <c r="G1265" i="1"/>
  <c r="L1265" i="1"/>
  <c r="G1264" i="1"/>
  <c r="L1264" i="1"/>
  <c r="G1263" i="1"/>
  <c r="L1263" i="1"/>
  <c r="G1262" i="1"/>
  <c r="L1262" i="1"/>
  <c r="L1261" i="1"/>
  <c r="G1261" i="1"/>
  <c r="L1260" i="1"/>
  <c r="G1260" i="1"/>
  <c r="G1259" i="1"/>
  <c r="L1259" i="1"/>
  <c r="G1258" i="1"/>
  <c r="L1258" i="1"/>
  <c r="L1257" i="1"/>
  <c r="G1257" i="1"/>
  <c r="G1256" i="1"/>
  <c r="L1256" i="1"/>
  <c r="G1255" i="1"/>
  <c r="L1255" i="1"/>
  <c r="G1254" i="1"/>
  <c r="L1254" i="1"/>
  <c r="L1253" i="1"/>
  <c r="G1253" i="1"/>
  <c r="L1252" i="1"/>
  <c r="G1252" i="1"/>
  <c r="G1251" i="1"/>
  <c r="L1251" i="1"/>
  <c r="L1250" i="1"/>
  <c r="G1250" i="1"/>
  <c r="L1249" i="1"/>
  <c r="G1249" i="1"/>
  <c r="L1248" i="1"/>
  <c r="G1248" i="1"/>
  <c r="G1247" i="1"/>
  <c r="L1247" i="1"/>
  <c r="L1246" i="1"/>
  <c r="G1246" i="1"/>
  <c r="G1245" i="1"/>
  <c r="L1245" i="1"/>
  <c r="G1244" i="1"/>
  <c r="L1244" i="1"/>
  <c r="L1243" i="1"/>
  <c r="G1243" i="1"/>
  <c r="L1242" i="1"/>
  <c r="G1242" i="1"/>
  <c r="L1241" i="1"/>
  <c r="G1241" i="1"/>
  <c r="L1240" i="1"/>
  <c r="G1240" i="1"/>
  <c r="L1239" i="1"/>
  <c r="G1239" i="1"/>
  <c r="G1238" i="1"/>
  <c r="L1238" i="1"/>
  <c r="L1237" i="1"/>
  <c r="G1237" i="1"/>
  <c r="L1236" i="1"/>
  <c r="G1236" i="1"/>
  <c r="L1235" i="1"/>
  <c r="G1235" i="1"/>
  <c r="G1234" i="1"/>
  <c r="L1234" i="1"/>
  <c r="G1233" i="1"/>
  <c r="L1233" i="1"/>
  <c r="G1232" i="1"/>
  <c r="L1232" i="1"/>
  <c r="G1231" i="1"/>
  <c r="L1231" i="1"/>
  <c r="L1230" i="1"/>
  <c r="G1230" i="1"/>
  <c r="L1229" i="1"/>
  <c r="G1229" i="1"/>
  <c r="G1228" i="1"/>
  <c r="L1228" i="1"/>
  <c r="G1227" i="1"/>
  <c r="L1227" i="1"/>
  <c r="G1226" i="1"/>
  <c r="L1226" i="1"/>
  <c r="L1225" i="1"/>
  <c r="G1225" i="1"/>
  <c r="G1224" i="1"/>
  <c r="L1224" i="1"/>
  <c r="G1223" i="1"/>
  <c r="L1223" i="1"/>
  <c r="L1222" i="1"/>
  <c r="G1222" i="1"/>
  <c r="L1221" i="1"/>
  <c r="G1221" i="1"/>
  <c r="L1220" i="1"/>
  <c r="G1220" i="1"/>
  <c r="G1219" i="1"/>
  <c r="L1219" i="1"/>
  <c r="L1218" i="1"/>
  <c r="G1218" i="1"/>
  <c r="G1217" i="1"/>
  <c r="L1217" i="1"/>
  <c r="G1216" i="1"/>
  <c r="L1216" i="1"/>
  <c r="L1215" i="1"/>
  <c r="G1215" i="1"/>
  <c r="G1214" i="1"/>
  <c r="L1214" i="1"/>
  <c r="G1213" i="1"/>
  <c r="L1213" i="1"/>
  <c r="G1212" i="1"/>
  <c r="L1212" i="1"/>
  <c r="L1211" i="1"/>
  <c r="G1211" i="1"/>
  <c r="L1210" i="1"/>
  <c r="G1210" i="1"/>
  <c r="G1209" i="1"/>
  <c r="L1209" i="1"/>
  <c r="G1208" i="1"/>
  <c r="L1208" i="1"/>
  <c r="G1207" i="1"/>
  <c r="L1207" i="1"/>
  <c r="G1206" i="1"/>
  <c r="O1206" i="1"/>
  <c r="L1206" i="1"/>
  <c r="G1205" i="1"/>
  <c r="L1205" i="1"/>
  <c r="G1204" i="1"/>
  <c r="L1204" i="1"/>
  <c r="G1203" i="1"/>
  <c r="L1203" i="1"/>
  <c r="G1202" i="1"/>
  <c r="L1202" i="1"/>
  <c r="G1201" i="1"/>
  <c r="L1201" i="1"/>
  <c r="G1200" i="1"/>
  <c r="L1200" i="1"/>
  <c r="G1199" i="1"/>
  <c r="L1199" i="1"/>
  <c r="G1198" i="1"/>
  <c r="L1198" i="1"/>
  <c r="G1197" i="1"/>
  <c r="L1197" i="1"/>
  <c r="G1196" i="1"/>
  <c r="L1196" i="1"/>
  <c r="G1195" i="1"/>
  <c r="L1195" i="1"/>
  <c r="G1194" i="1"/>
  <c r="L1194" i="1"/>
  <c r="G1193" i="1"/>
  <c r="L1193" i="1"/>
  <c r="G1192" i="1"/>
  <c r="L1192" i="1"/>
  <c r="G1191" i="1"/>
  <c r="L1191" i="1"/>
  <c r="G1190" i="1"/>
  <c r="L1190" i="1"/>
  <c r="L1189" i="1"/>
  <c r="G1189" i="1"/>
  <c r="L1188" i="1"/>
  <c r="G1188" i="1"/>
  <c r="G1187" i="1"/>
  <c r="L1187" i="1"/>
  <c r="G1186" i="1"/>
  <c r="L1186" i="1"/>
  <c r="G1185" i="1"/>
  <c r="L1185" i="1"/>
  <c r="G1184" i="1"/>
  <c r="L1184" i="1"/>
  <c r="L1183" i="1"/>
  <c r="G1183" i="1"/>
  <c r="G1182" i="1"/>
  <c r="L1182" i="1"/>
  <c r="G1181" i="1"/>
  <c r="L1181" i="1"/>
  <c r="G1180" i="1"/>
  <c r="L1180" i="1"/>
  <c r="G1179" i="1"/>
  <c r="L1179" i="1"/>
  <c r="L1178" i="1"/>
  <c r="G1178" i="1"/>
  <c r="G1177" i="1"/>
  <c r="L1177" i="1"/>
  <c r="G1176" i="1"/>
  <c r="L1176" i="1"/>
  <c r="G1175" i="1"/>
  <c r="L1175" i="1"/>
  <c r="L1174" i="1"/>
  <c r="G1174" i="1"/>
  <c r="L1173" i="1"/>
  <c r="G1173" i="1"/>
  <c r="G1172" i="1"/>
  <c r="L1172" i="1"/>
  <c r="G1171" i="1"/>
  <c r="L1171" i="1"/>
  <c r="G1170" i="1"/>
  <c r="L1170" i="1"/>
  <c r="G1169" i="1"/>
  <c r="L1169" i="1"/>
  <c r="G1168" i="1"/>
  <c r="L1168" i="1"/>
  <c r="G1167" i="1"/>
  <c r="L1167" i="1"/>
  <c r="G1166" i="1"/>
  <c r="L1166" i="1"/>
  <c r="L1165" i="1"/>
  <c r="G1165" i="1"/>
  <c r="G1164" i="1"/>
  <c r="L1164" i="1"/>
  <c r="L1163" i="1"/>
  <c r="G1163" i="1"/>
  <c r="G1162" i="1"/>
  <c r="L1162" i="1"/>
  <c r="G1161" i="1"/>
  <c r="L1161" i="1"/>
  <c r="G1160" i="1"/>
  <c r="L1160" i="1"/>
  <c r="L1159" i="1"/>
  <c r="G1159" i="1"/>
  <c r="L1158" i="1"/>
  <c r="G1158" i="1"/>
  <c r="G1157" i="1"/>
  <c r="L1157" i="1"/>
  <c r="L1156" i="1"/>
  <c r="G1156" i="1"/>
  <c r="L1155" i="1"/>
  <c r="G1155" i="1"/>
  <c r="L1154" i="1"/>
  <c r="G1154" i="1"/>
  <c r="G1153" i="1"/>
  <c r="L1153" i="1"/>
  <c r="G1152" i="1"/>
  <c r="L1152" i="1"/>
  <c r="L1151" i="1"/>
  <c r="G1151" i="1"/>
  <c r="G1150" i="1"/>
  <c r="L1150" i="1"/>
  <c r="L1149" i="1"/>
  <c r="G1149" i="1"/>
  <c r="L1148" i="1"/>
  <c r="G1148" i="1"/>
  <c r="G1147" i="1"/>
  <c r="L1147" i="1"/>
  <c r="G1146" i="1"/>
  <c r="L1146" i="1"/>
  <c r="L1145" i="1"/>
  <c r="G1145" i="1"/>
  <c r="G1144" i="1"/>
  <c r="L1144" i="1"/>
  <c r="G1143" i="1"/>
  <c r="L1143" i="1"/>
  <c r="G1142" i="1"/>
  <c r="L1142" i="1"/>
  <c r="L1141" i="1"/>
  <c r="G1141" i="1"/>
  <c r="L1140" i="1"/>
  <c r="G1140" i="1"/>
  <c r="G1139" i="1"/>
  <c r="L1139" i="1"/>
  <c r="L1138" i="1"/>
  <c r="G1138" i="1"/>
  <c r="G1137" i="1"/>
  <c r="L1137" i="1"/>
  <c r="L1136" i="1"/>
  <c r="G1136" i="1"/>
  <c r="L1135" i="1"/>
  <c r="G1135" i="1"/>
  <c r="G1134" i="1"/>
  <c r="L1134" i="1"/>
  <c r="L1133" i="1"/>
  <c r="G1133" i="1"/>
  <c r="G1132" i="1"/>
  <c r="L1132" i="1"/>
  <c r="L1131" i="1"/>
  <c r="G1131" i="1"/>
  <c r="L1130" i="1"/>
  <c r="G1130" i="1"/>
  <c r="G1129" i="1"/>
  <c r="L1129" i="1"/>
  <c r="G1128" i="1"/>
  <c r="L1128" i="1"/>
  <c r="L1127" i="1"/>
  <c r="G1127" i="1"/>
  <c r="L1126" i="1"/>
  <c r="G1126" i="1"/>
  <c r="L1125" i="1"/>
  <c r="G1125" i="1"/>
  <c r="G1124" i="1"/>
  <c r="L1124" i="1"/>
  <c r="G1123" i="1"/>
  <c r="L1123" i="1"/>
  <c r="G1122" i="1"/>
  <c r="L1122" i="1"/>
  <c r="L1121" i="1"/>
  <c r="G1121" i="1"/>
  <c r="G1120" i="1"/>
  <c r="L1120" i="1"/>
  <c r="L1119" i="1"/>
  <c r="G1119" i="1"/>
  <c r="G1118" i="1"/>
  <c r="L1118" i="1"/>
  <c r="G1117" i="1"/>
  <c r="L1117" i="1"/>
  <c r="G1116" i="1"/>
  <c r="L1116" i="1"/>
  <c r="L1115" i="1"/>
  <c r="G1115" i="1"/>
  <c r="G1114" i="1"/>
  <c r="L1114" i="1"/>
  <c r="G1113" i="1"/>
  <c r="L1113" i="1"/>
  <c r="G1112" i="1"/>
  <c r="L1112" i="1"/>
  <c r="L1111" i="1"/>
  <c r="G1111" i="1"/>
  <c r="G1110" i="1"/>
  <c r="L1110" i="1"/>
  <c r="G1109" i="1"/>
  <c r="L1109" i="1"/>
  <c r="L1108" i="1"/>
  <c r="G1108" i="1"/>
  <c r="L1107" i="1"/>
  <c r="G1107" i="1"/>
  <c r="L1106" i="1"/>
  <c r="G1106" i="1"/>
  <c r="G1105" i="1"/>
  <c r="L1105" i="1"/>
  <c r="L1104" i="1"/>
  <c r="G1104" i="1"/>
  <c r="G1103" i="1"/>
  <c r="L1103" i="1"/>
  <c r="G1102" i="1"/>
  <c r="L1102" i="1"/>
  <c r="G1101" i="1"/>
  <c r="L1101" i="1"/>
  <c r="L1100" i="1"/>
  <c r="G1100" i="1"/>
  <c r="G1099" i="1"/>
  <c r="L1099" i="1"/>
  <c r="G1098" i="1"/>
  <c r="L1098" i="1"/>
  <c r="G1097" i="1"/>
  <c r="L1097" i="1"/>
  <c r="G1096" i="1"/>
  <c r="L1096" i="1"/>
  <c r="G1095" i="1"/>
  <c r="L1095" i="1"/>
  <c r="L1094" i="1"/>
  <c r="G1094" i="1"/>
  <c r="G1093" i="1"/>
  <c r="L1093" i="1"/>
  <c r="G1092" i="1"/>
  <c r="L1092" i="1"/>
  <c r="G1091" i="1"/>
  <c r="L1091" i="1"/>
  <c r="G1090" i="1"/>
  <c r="L1090" i="1"/>
  <c r="G1089" i="1"/>
  <c r="L1089" i="1"/>
  <c r="L1088" i="1"/>
  <c r="G1088" i="1"/>
  <c r="G1087" i="1"/>
  <c r="L1087" i="1"/>
  <c r="L1086" i="1"/>
  <c r="G1086" i="1"/>
  <c r="G1085" i="1"/>
  <c r="L1085" i="1"/>
  <c r="L1084" i="1"/>
  <c r="G1084" i="1"/>
  <c r="G1083" i="1"/>
  <c r="L1083" i="1"/>
  <c r="G1082" i="1"/>
  <c r="L1082" i="1"/>
  <c r="G1081" i="1"/>
  <c r="L1081" i="1"/>
  <c r="G1080" i="1"/>
  <c r="L1080" i="1"/>
  <c r="G1079" i="1"/>
  <c r="L1079" i="1"/>
  <c r="G1078" i="1"/>
  <c r="L1078" i="1"/>
  <c r="L1077" i="1"/>
  <c r="G1077" i="1"/>
  <c r="L1076" i="1"/>
  <c r="G1076" i="1"/>
  <c r="G1075" i="1"/>
  <c r="L1075" i="1"/>
  <c r="L1074" i="1"/>
  <c r="G1074" i="1"/>
  <c r="G1073" i="1"/>
  <c r="L1073" i="1"/>
  <c r="L1072" i="1"/>
  <c r="G1072" i="1"/>
  <c r="L1071" i="1"/>
  <c r="G1071" i="1"/>
  <c r="L1070" i="1"/>
  <c r="G1070" i="1"/>
  <c r="L1069" i="1"/>
  <c r="G1069" i="1"/>
  <c r="G1068" i="1"/>
  <c r="L1068" i="1"/>
  <c r="G1067" i="1"/>
  <c r="L1067" i="1"/>
  <c r="L1066" i="1"/>
  <c r="G1066" i="1"/>
  <c r="G1065" i="1"/>
  <c r="L1065" i="1"/>
  <c r="L1064" i="1"/>
  <c r="G1064" i="1"/>
  <c r="G1063" i="1"/>
  <c r="L1063" i="1"/>
  <c r="G1062" i="1"/>
  <c r="L1062" i="1"/>
  <c r="G1061" i="1"/>
  <c r="L1061" i="1"/>
  <c r="G1060" i="1"/>
  <c r="L1060" i="1"/>
  <c r="G1059" i="1"/>
  <c r="L1059" i="1"/>
  <c r="L1058" i="1"/>
  <c r="G1058" i="1"/>
  <c r="G1057" i="1"/>
  <c r="L1057" i="1"/>
  <c r="G1056" i="1"/>
  <c r="L1056" i="1"/>
  <c r="L1055" i="1"/>
  <c r="G1055" i="1"/>
  <c r="L1054" i="1"/>
  <c r="G1054" i="1"/>
  <c r="L1053" i="1"/>
  <c r="G1053" i="1"/>
  <c r="G1052" i="1"/>
  <c r="L1052" i="1"/>
  <c r="L1051" i="1"/>
  <c r="G1051" i="1"/>
  <c r="G1050" i="1"/>
  <c r="L1050" i="1"/>
  <c r="L1049" i="1"/>
  <c r="G1049" i="1"/>
  <c r="L1048" i="1"/>
  <c r="G1048" i="1"/>
  <c r="G1047" i="1"/>
  <c r="L1047" i="1"/>
  <c r="G1046" i="1"/>
  <c r="L1046" i="1"/>
  <c r="G1045" i="1"/>
  <c r="L1045" i="1"/>
  <c r="L1044" i="1"/>
  <c r="G1044" i="1"/>
  <c r="L1043" i="1"/>
  <c r="G1043" i="1"/>
  <c r="L1042" i="1"/>
  <c r="G1042" i="1"/>
  <c r="G1041" i="1"/>
  <c r="L1041" i="1"/>
  <c r="L1040" i="1"/>
  <c r="G1040" i="1"/>
  <c r="L1039" i="1"/>
  <c r="G1039" i="1"/>
  <c r="G1038" i="1"/>
  <c r="L1038" i="1"/>
  <c r="G1037" i="1"/>
  <c r="L1037" i="1"/>
  <c r="L1036" i="1"/>
  <c r="G1036" i="1"/>
  <c r="L1035" i="1"/>
  <c r="G1035" i="1"/>
  <c r="G1034" i="1"/>
  <c r="L1034" i="1"/>
  <c r="L1033" i="1"/>
  <c r="G1033" i="1"/>
  <c r="G1032" i="1"/>
  <c r="L1032" i="1"/>
  <c r="L1031" i="1"/>
  <c r="G1031" i="1"/>
  <c r="G1030" i="1"/>
  <c r="L1030" i="1"/>
  <c r="L1029" i="1"/>
  <c r="G1029" i="1"/>
  <c r="L1028" i="1"/>
  <c r="G1028" i="1"/>
  <c r="G1027" i="1"/>
  <c r="L1027" i="1"/>
  <c r="G1026" i="1"/>
  <c r="L1026" i="1"/>
  <c r="G1025" i="1"/>
  <c r="L1025" i="1"/>
  <c r="L1024" i="1"/>
  <c r="G1024" i="1"/>
  <c r="L1023" i="1"/>
  <c r="G1023" i="1"/>
  <c r="L1022" i="1"/>
  <c r="G1022" i="1"/>
  <c r="G1021" i="1"/>
  <c r="L1021" i="1"/>
  <c r="G1020" i="1"/>
  <c r="L1020" i="1"/>
  <c r="L1019" i="1"/>
  <c r="G1019" i="1"/>
  <c r="G1018" i="1"/>
  <c r="L1018" i="1"/>
  <c r="G1017" i="1"/>
  <c r="L1017" i="1"/>
  <c r="G1016" i="1"/>
  <c r="L1016" i="1"/>
  <c r="G1015" i="1"/>
  <c r="L1015" i="1"/>
  <c r="G1014" i="1"/>
  <c r="L1014" i="1"/>
  <c r="G1013" i="1"/>
  <c r="L1013" i="1"/>
  <c r="G1012" i="1"/>
  <c r="L1012" i="1"/>
  <c r="G1011" i="1"/>
  <c r="L1011" i="1"/>
  <c r="L1010" i="1"/>
  <c r="G1010" i="1"/>
  <c r="L1009" i="1"/>
  <c r="G1009" i="1"/>
  <c r="L1008" i="1"/>
  <c r="G1008" i="1"/>
  <c r="G1007" i="1"/>
  <c r="L1007" i="1"/>
  <c r="G1006" i="1"/>
  <c r="L1006" i="1"/>
  <c r="G1005" i="1"/>
  <c r="L1005" i="1"/>
  <c r="G1004" i="1"/>
  <c r="L1004" i="1"/>
  <c r="G1003" i="1"/>
  <c r="L1003" i="1"/>
  <c r="L1002" i="1"/>
  <c r="G1002" i="1"/>
  <c r="G1001" i="1"/>
  <c r="L1001" i="1"/>
  <c r="L1000" i="1"/>
  <c r="G1000" i="1"/>
  <c r="L999" i="1"/>
  <c r="G999" i="1"/>
  <c r="L998" i="1"/>
  <c r="G998" i="1"/>
  <c r="L997" i="1"/>
  <c r="G997" i="1"/>
  <c r="L996" i="1"/>
  <c r="G996" i="1"/>
  <c r="G995" i="1"/>
  <c r="L995" i="1"/>
  <c r="L994" i="1"/>
  <c r="G994" i="1"/>
  <c r="G993" i="1"/>
  <c r="L993" i="1"/>
  <c r="G992" i="1"/>
  <c r="L992" i="1"/>
  <c r="L991" i="1"/>
  <c r="G991" i="1"/>
  <c r="G990" i="1"/>
  <c r="L990" i="1"/>
  <c r="L989" i="1"/>
  <c r="G989" i="1"/>
  <c r="G988" i="1"/>
  <c r="L988" i="1"/>
  <c r="L987" i="1"/>
  <c r="G987" i="1"/>
  <c r="G986" i="1"/>
  <c r="L986" i="1"/>
  <c r="L985" i="1"/>
  <c r="G985" i="1"/>
  <c r="L984" i="1"/>
  <c r="G984" i="1"/>
  <c r="G983" i="1"/>
  <c r="L983" i="1"/>
  <c r="G982" i="1"/>
  <c r="L982" i="1"/>
  <c r="G981" i="1"/>
  <c r="L981" i="1"/>
  <c r="L980" i="1"/>
  <c r="G980" i="1"/>
  <c r="G979" i="1"/>
  <c r="L979" i="1"/>
  <c r="L978" i="1"/>
  <c r="G978" i="1"/>
  <c r="G977" i="1"/>
  <c r="L977" i="1"/>
  <c r="L976" i="1"/>
  <c r="G976" i="1"/>
  <c r="G975" i="1"/>
  <c r="L975" i="1"/>
  <c r="G974" i="1"/>
  <c r="L974" i="1"/>
  <c r="G973" i="1"/>
  <c r="L973" i="1"/>
  <c r="G972" i="1"/>
  <c r="L972" i="1"/>
  <c r="G971" i="1"/>
  <c r="L971" i="1"/>
  <c r="G970" i="1"/>
  <c r="L970" i="1"/>
  <c r="G969" i="1"/>
  <c r="L969" i="1"/>
  <c r="L968" i="1"/>
  <c r="G968" i="1"/>
  <c r="G967" i="1"/>
  <c r="L967" i="1"/>
  <c r="G966" i="1"/>
  <c r="L966" i="1"/>
  <c r="G965" i="1"/>
  <c r="L965" i="1"/>
  <c r="L964" i="1"/>
  <c r="G964" i="1"/>
  <c r="L963" i="1"/>
  <c r="G963" i="1"/>
  <c r="G962" i="1"/>
  <c r="L962" i="1"/>
  <c r="G961" i="1"/>
  <c r="L961" i="1"/>
  <c r="G960" i="1"/>
  <c r="L960" i="1"/>
  <c r="G959" i="1"/>
  <c r="L959" i="1"/>
  <c r="G958" i="1"/>
  <c r="L958" i="1"/>
  <c r="G957" i="1"/>
  <c r="L957" i="1"/>
  <c r="G956" i="1"/>
  <c r="L956" i="1"/>
  <c r="G955" i="1"/>
  <c r="L955" i="1"/>
  <c r="G954" i="1"/>
  <c r="L954" i="1"/>
  <c r="L953" i="1"/>
  <c r="G953" i="1"/>
  <c r="G952" i="1"/>
  <c r="L952" i="1"/>
  <c r="L951" i="1"/>
  <c r="G951" i="1"/>
  <c r="G950" i="1"/>
  <c r="L950" i="1"/>
  <c r="G949" i="1"/>
  <c r="L949" i="1"/>
  <c r="G948" i="1"/>
  <c r="L948" i="1"/>
  <c r="C949" i="1"/>
  <c r="C950" i="1"/>
  <c r="C951" i="1" s="1"/>
  <c r="G947" i="1"/>
  <c r="L947" i="1"/>
  <c r="L946" i="1"/>
  <c r="G946" i="1"/>
  <c r="L945" i="1"/>
  <c r="G945" i="1"/>
  <c r="L944" i="1"/>
  <c r="G944" i="1"/>
  <c r="G943" i="1"/>
  <c r="L943" i="1"/>
  <c r="G942" i="1"/>
  <c r="L942" i="1"/>
  <c r="G941" i="1"/>
  <c r="L941" i="1"/>
  <c r="G940" i="1"/>
  <c r="L940" i="1"/>
  <c r="L939" i="1"/>
  <c r="G939" i="1"/>
  <c r="G938" i="1"/>
  <c r="L938" i="1"/>
  <c r="G937" i="1"/>
  <c r="L937" i="1"/>
  <c r="L936" i="1"/>
  <c r="G936" i="1"/>
  <c r="G935" i="1"/>
  <c r="L935" i="1"/>
  <c r="L934" i="1"/>
  <c r="G934" i="1"/>
  <c r="G933" i="1"/>
  <c r="L933" i="1"/>
  <c r="G932" i="1"/>
  <c r="L932" i="1"/>
  <c r="G931" i="1"/>
  <c r="L931" i="1"/>
  <c r="G930" i="1"/>
  <c r="L930" i="1"/>
  <c r="G929" i="1"/>
  <c r="L929" i="1"/>
  <c r="L928" i="1"/>
  <c r="G928" i="1"/>
  <c r="L927" i="1"/>
  <c r="G927" i="1"/>
  <c r="G926" i="1"/>
  <c r="L926" i="1"/>
  <c r="G925" i="1"/>
  <c r="L925" i="1"/>
  <c r="L924" i="1"/>
  <c r="G924" i="1"/>
  <c r="G923" i="1"/>
  <c r="L923" i="1"/>
  <c r="G922" i="1"/>
  <c r="L922" i="1"/>
  <c r="L921" i="1"/>
  <c r="G921" i="1"/>
  <c r="L920" i="1"/>
  <c r="G920" i="1"/>
  <c r="L919" i="1"/>
  <c r="G919" i="1"/>
  <c r="L918" i="1"/>
  <c r="G918" i="1"/>
  <c r="G917" i="1"/>
  <c r="L917" i="1"/>
  <c r="G916" i="1"/>
  <c r="L916" i="1"/>
  <c r="G915" i="1"/>
  <c r="L915" i="1"/>
  <c r="G914" i="1"/>
  <c r="L914" i="1"/>
  <c r="G913" i="1"/>
  <c r="L913" i="1"/>
  <c r="L912" i="1"/>
  <c r="G912" i="1"/>
  <c r="G911" i="1"/>
  <c r="L911" i="1"/>
  <c r="G910" i="1"/>
  <c r="L910" i="1"/>
  <c r="G909" i="1"/>
  <c r="L909" i="1"/>
  <c r="L908" i="1"/>
  <c r="G908" i="1"/>
  <c r="L907" i="1"/>
  <c r="G907" i="1"/>
  <c r="L906" i="1"/>
  <c r="G906" i="1"/>
  <c r="L905" i="1"/>
  <c r="G905" i="1"/>
  <c r="L904" i="1"/>
  <c r="G904" i="1"/>
  <c r="G903" i="1"/>
  <c r="L903" i="1"/>
  <c r="L902" i="1"/>
  <c r="G902" i="1"/>
  <c r="L901" i="1"/>
  <c r="G901" i="1"/>
  <c r="G900" i="1"/>
  <c r="L900" i="1"/>
  <c r="G899" i="1"/>
  <c r="L899" i="1"/>
  <c r="G898" i="1"/>
  <c r="L898" i="1"/>
  <c r="G897" i="1"/>
  <c r="L897" i="1"/>
  <c r="L896" i="1"/>
  <c r="G896" i="1"/>
  <c r="G895" i="1"/>
  <c r="L895" i="1"/>
  <c r="L894" i="1"/>
  <c r="G894" i="1"/>
  <c r="L893" i="1"/>
  <c r="G893" i="1"/>
  <c r="G892" i="1"/>
  <c r="L892" i="1"/>
  <c r="O892" i="1"/>
  <c r="G891" i="1"/>
  <c r="L891" i="1"/>
  <c r="G890" i="1"/>
  <c r="L890" i="1"/>
  <c r="G889" i="1"/>
  <c r="L889" i="1"/>
  <c r="G888" i="1"/>
  <c r="L888" i="1"/>
  <c r="C896" i="1"/>
  <c r="C897" i="1" s="1"/>
  <c r="C902" i="1"/>
  <c r="G887" i="1"/>
  <c r="L887" i="1"/>
  <c r="G886" i="1"/>
  <c r="L886" i="1"/>
  <c r="G885" i="1"/>
  <c r="L885" i="1"/>
  <c r="G884" i="1"/>
  <c r="L884" i="1"/>
  <c r="G883" i="1"/>
  <c r="L883" i="1"/>
  <c r="G882" i="1"/>
  <c r="L882" i="1"/>
  <c r="G881" i="1"/>
  <c r="L881" i="1"/>
  <c r="G880" i="1"/>
  <c r="L880" i="1"/>
  <c r="G879" i="1"/>
  <c r="L879" i="1"/>
  <c r="G878" i="1"/>
  <c r="L878" i="1"/>
  <c r="G877" i="1"/>
  <c r="L877" i="1"/>
  <c r="G876" i="1"/>
  <c r="L876" i="1"/>
  <c r="G875" i="1"/>
  <c r="L875" i="1"/>
  <c r="G874" i="1"/>
  <c r="L874" i="1"/>
  <c r="G873" i="1"/>
  <c r="L873" i="1"/>
  <c r="G872" i="1"/>
  <c r="L872" i="1"/>
  <c r="G871" i="1"/>
  <c r="L871" i="1"/>
  <c r="G870" i="1"/>
  <c r="L870" i="1"/>
  <c r="G869" i="1"/>
  <c r="L869" i="1"/>
  <c r="G868" i="1"/>
  <c r="L868" i="1"/>
  <c r="G867" i="1"/>
  <c r="L867" i="1"/>
  <c r="G866" i="1"/>
  <c r="L866" i="1"/>
  <c r="G865" i="1"/>
  <c r="L865" i="1"/>
  <c r="G864" i="1"/>
  <c r="L864" i="1"/>
  <c r="G863" i="1"/>
  <c r="L863" i="1"/>
  <c r="G862" i="1"/>
  <c r="L862" i="1"/>
  <c r="G861" i="1"/>
  <c r="L861" i="1"/>
  <c r="G860" i="1"/>
  <c r="L860" i="1"/>
  <c r="G859" i="1"/>
  <c r="L859" i="1"/>
  <c r="G858" i="1"/>
  <c r="L858" i="1"/>
  <c r="G857" i="1"/>
  <c r="L857" i="1"/>
  <c r="G856" i="1"/>
  <c r="L856" i="1"/>
  <c r="G855" i="1"/>
  <c r="L855" i="1"/>
  <c r="G854" i="1"/>
  <c r="L854" i="1"/>
  <c r="G853" i="1"/>
  <c r="L853" i="1"/>
  <c r="G852" i="1"/>
  <c r="L852" i="1"/>
  <c r="G851" i="1"/>
  <c r="L851" i="1"/>
  <c r="G850" i="1"/>
  <c r="L850" i="1"/>
  <c r="G849" i="1"/>
  <c r="L849" i="1"/>
  <c r="G847" i="1"/>
  <c r="L847" i="1"/>
  <c r="G846" i="1"/>
  <c r="L846" i="1"/>
  <c r="G845" i="1"/>
  <c r="L845" i="1"/>
  <c r="G844" i="1"/>
  <c r="L844" i="1"/>
  <c r="G843" i="1"/>
  <c r="L843" i="1"/>
  <c r="G842" i="1"/>
  <c r="L842" i="1"/>
  <c r="G841" i="1"/>
  <c r="L841" i="1"/>
  <c r="G840" i="1"/>
  <c r="L840" i="1"/>
  <c r="G839" i="1"/>
  <c r="L839" i="1"/>
  <c r="G838" i="1"/>
  <c r="L838" i="1"/>
  <c r="G837" i="1"/>
  <c r="L837" i="1"/>
  <c r="G836" i="1"/>
  <c r="L836" i="1"/>
  <c r="G835" i="1"/>
  <c r="L835" i="1"/>
  <c r="G834" i="1"/>
  <c r="L834" i="1"/>
  <c r="G833" i="1"/>
  <c r="L833" i="1"/>
  <c r="G832" i="1"/>
  <c r="L832" i="1"/>
  <c r="G831" i="1"/>
  <c r="L831" i="1"/>
  <c r="G830" i="1"/>
  <c r="L830" i="1"/>
  <c r="G829" i="1"/>
  <c r="L829" i="1"/>
  <c r="G828" i="1"/>
  <c r="L828" i="1"/>
  <c r="G827" i="1"/>
  <c r="L827" i="1"/>
  <c r="G826" i="1"/>
  <c r="L826" i="1"/>
  <c r="G825" i="1"/>
  <c r="L825" i="1"/>
  <c r="G824" i="1"/>
  <c r="L824" i="1"/>
  <c r="G823" i="1"/>
  <c r="L823" i="1"/>
  <c r="G822" i="1"/>
  <c r="L822" i="1"/>
  <c r="G821" i="1"/>
  <c r="L821" i="1"/>
  <c r="G820" i="1"/>
  <c r="L820" i="1"/>
  <c r="G819" i="1"/>
  <c r="L819" i="1"/>
  <c r="G818" i="1"/>
  <c r="L818" i="1"/>
  <c r="G817" i="1"/>
  <c r="L817" i="1"/>
  <c r="G816" i="1"/>
  <c r="L816" i="1"/>
  <c r="G815" i="1"/>
  <c r="L815" i="1"/>
  <c r="G814" i="1"/>
  <c r="L814" i="1"/>
  <c r="G813" i="1"/>
  <c r="L813" i="1"/>
  <c r="G812" i="1"/>
  <c r="L812" i="1"/>
  <c r="G811" i="1"/>
  <c r="L811" i="1"/>
  <c r="G810" i="1"/>
  <c r="L810" i="1"/>
  <c r="G809" i="1"/>
  <c r="L809" i="1"/>
  <c r="G808" i="1"/>
  <c r="L808" i="1"/>
  <c r="G807" i="1"/>
  <c r="L807" i="1"/>
  <c r="G806" i="1"/>
  <c r="L806" i="1"/>
  <c r="G805" i="1"/>
  <c r="L805" i="1"/>
  <c r="G804" i="1"/>
  <c r="L804" i="1"/>
  <c r="G803" i="1"/>
  <c r="L803" i="1"/>
  <c r="G802" i="1"/>
  <c r="L802" i="1"/>
  <c r="G801" i="1"/>
  <c r="L801" i="1"/>
  <c r="G800" i="1"/>
  <c r="L800" i="1"/>
  <c r="G799" i="1"/>
  <c r="L799" i="1"/>
  <c r="G798" i="1"/>
  <c r="L798" i="1"/>
  <c r="G797" i="1"/>
  <c r="L797" i="1"/>
  <c r="G796" i="1"/>
  <c r="L796" i="1"/>
  <c r="G795" i="1"/>
  <c r="L795" i="1"/>
  <c r="G794" i="1"/>
  <c r="L794" i="1"/>
  <c r="G793" i="1"/>
  <c r="L793" i="1"/>
  <c r="G792" i="1"/>
  <c r="L792" i="1"/>
  <c r="G791" i="1"/>
  <c r="L791" i="1"/>
  <c r="G790" i="1"/>
  <c r="L790" i="1"/>
  <c r="G789" i="1"/>
  <c r="L789" i="1"/>
  <c r="G788" i="1"/>
  <c r="L788" i="1"/>
  <c r="G787" i="1"/>
  <c r="L787" i="1"/>
  <c r="G786" i="1"/>
  <c r="L786" i="1"/>
  <c r="G785" i="1"/>
  <c r="L785" i="1"/>
  <c r="G784" i="1"/>
  <c r="L784" i="1"/>
  <c r="G783" i="1"/>
  <c r="L783" i="1"/>
  <c r="G782" i="1"/>
  <c r="L782" i="1"/>
  <c r="G781" i="1"/>
  <c r="L781" i="1"/>
  <c r="G780" i="1"/>
  <c r="L780" i="1"/>
  <c r="G779" i="1"/>
  <c r="L779" i="1"/>
  <c r="G778" i="1"/>
  <c r="L778" i="1"/>
  <c r="G777" i="1"/>
  <c r="L777" i="1"/>
  <c r="G776" i="1"/>
  <c r="L776" i="1"/>
  <c r="G775" i="1"/>
  <c r="L775" i="1"/>
  <c r="G774" i="1"/>
  <c r="L774" i="1"/>
  <c r="G773" i="1"/>
  <c r="L773" i="1"/>
  <c r="G772" i="1"/>
  <c r="L772" i="1"/>
  <c r="G771" i="1"/>
  <c r="L771" i="1"/>
  <c r="G770" i="1"/>
  <c r="L770" i="1"/>
  <c r="G769" i="1"/>
  <c r="L769" i="1"/>
  <c r="G768" i="1"/>
  <c r="L768" i="1"/>
  <c r="G767" i="1"/>
  <c r="L767" i="1"/>
  <c r="G766" i="1"/>
  <c r="L766" i="1"/>
  <c r="G765" i="1"/>
  <c r="L765" i="1"/>
  <c r="G764" i="1"/>
  <c r="L764" i="1"/>
  <c r="G763" i="1"/>
  <c r="L763" i="1"/>
  <c r="G762" i="1"/>
  <c r="L762" i="1"/>
  <c r="G761" i="1"/>
  <c r="L761" i="1"/>
  <c r="C765" i="1"/>
  <c r="C766" i="1"/>
  <c r="C767" i="1" s="1"/>
  <c r="C768" i="1" s="1"/>
  <c r="C769" i="1" s="1"/>
  <c r="C770" i="1" s="1"/>
  <c r="G760" i="1"/>
  <c r="L760" i="1"/>
  <c r="G759" i="1"/>
  <c r="L759" i="1"/>
  <c r="G758" i="1"/>
  <c r="L758" i="1"/>
  <c r="G757" i="1"/>
  <c r="L757" i="1"/>
  <c r="G756" i="1"/>
  <c r="L756" i="1"/>
  <c r="G755" i="1"/>
  <c r="L755" i="1"/>
  <c r="G754" i="1"/>
  <c r="L754" i="1"/>
  <c r="G753" i="1"/>
  <c r="L753" i="1"/>
  <c r="G752" i="1"/>
  <c r="L752" i="1"/>
  <c r="G751" i="1"/>
  <c r="L751" i="1"/>
  <c r="G750" i="1"/>
  <c r="L750" i="1"/>
  <c r="G749" i="1"/>
  <c r="L749" i="1"/>
  <c r="G748" i="1"/>
  <c r="L748" i="1"/>
  <c r="G747" i="1"/>
  <c r="L747" i="1"/>
  <c r="G746" i="1"/>
  <c r="L746" i="1"/>
  <c r="G745" i="1"/>
  <c r="L745" i="1"/>
  <c r="G744" i="1"/>
  <c r="L744" i="1"/>
  <c r="G743" i="1"/>
  <c r="L743" i="1"/>
  <c r="G742" i="1"/>
  <c r="L742" i="1"/>
  <c r="G741" i="1"/>
  <c r="L741" i="1"/>
  <c r="G740" i="1"/>
  <c r="L740" i="1"/>
  <c r="G739" i="1"/>
  <c r="L739" i="1"/>
  <c r="G738" i="1"/>
  <c r="L738" i="1"/>
  <c r="G737" i="1"/>
  <c r="L737" i="1"/>
  <c r="G736" i="1"/>
  <c r="L736" i="1"/>
  <c r="G735" i="1"/>
  <c r="L735" i="1"/>
  <c r="G734" i="1"/>
  <c r="L734" i="1"/>
  <c r="G733" i="1"/>
  <c r="L733" i="1"/>
  <c r="G732" i="1"/>
  <c r="L732" i="1"/>
  <c r="G731" i="1"/>
  <c r="L731" i="1"/>
  <c r="G730" i="1"/>
  <c r="L730" i="1"/>
  <c r="G729" i="1"/>
  <c r="L729" i="1"/>
  <c r="G728" i="1"/>
  <c r="L728" i="1"/>
  <c r="G727" i="1"/>
  <c r="L727" i="1"/>
  <c r="G726" i="1"/>
  <c r="L726" i="1"/>
  <c r="G725" i="1"/>
  <c r="L725" i="1"/>
  <c r="G724" i="1"/>
  <c r="L724" i="1"/>
  <c r="G723" i="1"/>
  <c r="L723" i="1"/>
  <c r="G722" i="1"/>
  <c r="L722" i="1"/>
  <c r="G721" i="1"/>
  <c r="L721" i="1"/>
  <c r="G720" i="1"/>
  <c r="L720" i="1"/>
  <c r="G719" i="1"/>
  <c r="L719" i="1"/>
  <c r="G718" i="1"/>
  <c r="L718" i="1"/>
  <c r="G717" i="1"/>
  <c r="L717" i="1"/>
  <c r="G716" i="1"/>
  <c r="L716" i="1"/>
  <c r="G715" i="1"/>
  <c r="L715" i="1"/>
  <c r="G714" i="1"/>
  <c r="L714" i="1"/>
  <c r="G713" i="1"/>
  <c r="L713" i="1"/>
  <c r="G712" i="1"/>
  <c r="L712" i="1"/>
  <c r="G711" i="1"/>
  <c r="L711" i="1"/>
  <c r="G710" i="1"/>
  <c r="L710" i="1"/>
  <c r="G709" i="1"/>
  <c r="L709" i="1"/>
  <c r="G708" i="1"/>
  <c r="L708" i="1"/>
  <c r="G707" i="1"/>
  <c r="L707" i="1"/>
  <c r="G706" i="1"/>
  <c r="L706" i="1"/>
  <c r="G705" i="1"/>
  <c r="L705" i="1"/>
  <c r="G704" i="1"/>
  <c r="L704" i="1"/>
  <c r="G703" i="1"/>
  <c r="L703" i="1"/>
  <c r="G702" i="1"/>
  <c r="L702" i="1"/>
  <c r="G701" i="1"/>
  <c r="L701" i="1"/>
  <c r="L700" i="1"/>
  <c r="G700" i="1"/>
  <c r="G699" i="1"/>
  <c r="L699" i="1"/>
  <c r="L698" i="1"/>
  <c r="G698" i="1"/>
  <c r="G697" i="1"/>
  <c r="L697" i="1"/>
  <c r="L696" i="1"/>
  <c r="G696" i="1"/>
  <c r="G695" i="1"/>
  <c r="L695" i="1"/>
  <c r="G694" i="1"/>
  <c r="L694" i="1"/>
  <c r="G693" i="1"/>
  <c r="L693" i="1"/>
  <c r="L692" i="1"/>
  <c r="G692" i="1"/>
  <c r="G691" i="1"/>
  <c r="L691" i="1"/>
  <c r="L690" i="1"/>
  <c r="G690" i="1"/>
  <c r="G689" i="1"/>
  <c r="L689" i="1"/>
  <c r="G688" i="1"/>
  <c r="L688" i="1"/>
  <c r="G687" i="1"/>
  <c r="L687" i="1"/>
  <c r="G685" i="1"/>
  <c r="L685" i="1"/>
  <c r="G684" i="1"/>
  <c r="L684" i="1"/>
  <c r="G683" i="1"/>
  <c r="L683" i="1"/>
  <c r="G682" i="1"/>
  <c r="L682" i="1"/>
  <c r="G681" i="1"/>
  <c r="L681" i="1"/>
  <c r="G680" i="1"/>
  <c r="L680" i="1"/>
  <c r="G679" i="1"/>
  <c r="L679" i="1"/>
  <c r="G678" i="1"/>
  <c r="L678" i="1"/>
  <c r="G677" i="1"/>
  <c r="L677" i="1"/>
  <c r="G676" i="1"/>
  <c r="L676" i="1"/>
  <c r="L675" i="1"/>
  <c r="G675" i="1"/>
  <c r="L674" i="1"/>
  <c r="G674" i="1"/>
  <c r="G673" i="1"/>
  <c r="L673" i="1"/>
  <c r="L672" i="1"/>
  <c r="G672" i="1"/>
  <c r="L671" i="1"/>
  <c r="G671" i="1"/>
  <c r="G670" i="1"/>
  <c r="L670" i="1"/>
  <c r="G669" i="1"/>
  <c r="L669" i="1"/>
  <c r="L668" i="1"/>
  <c r="G668" i="1"/>
  <c r="G667" i="1"/>
  <c r="L667" i="1"/>
  <c r="L666" i="1"/>
  <c r="G666" i="1"/>
  <c r="L665" i="1"/>
  <c r="G665" i="1"/>
  <c r="G664" i="1"/>
  <c r="L664" i="1"/>
  <c r="G663" i="1"/>
  <c r="L663" i="1"/>
  <c r="L662" i="1"/>
  <c r="G662" i="1"/>
  <c r="G661" i="1"/>
  <c r="L661" i="1"/>
  <c r="L660" i="1"/>
  <c r="G660" i="1"/>
  <c r="L659" i="1"/>
  <c r="G659" i="1"/>
  <c r="G658" i="1"/>
  <c r="L658" i="1"/>
  <c r="L657" i="1"/>
  <c r="G657" i="1"/>
  <c r="G656" i="1"/>
  <c r="L656" i="1"/>
  <c r="L655" i="1"/>
  <c r="G655" i="1"/>
  <c r="L654" i="1"/>
  <c r="G654" i="1"/>
  <c r="L653" i="1"/>
  <c r="G653" i="1"/>
  <c r="L652" i="1"/>
  <c r="G652" i="1"/>
  <c r="G651" i="1"/>
  <c r="L651" i="1"/>
  <c r="G650" i="1"/>
  <c r="L650" i="1"/>
  <c r="L649" i="1"/>
  <c r="G649" i="1"/>
  <c r="G648" i="1"/>
  <c r="L648" i="1"/>
  <c r="G647" i="1"/>
  <c r="L647" i="1"/>
  <c r="L646" i="1"/>
  <c r="G646" i="1"/>
  <c r="G645" i="1"/>
  <c r="L645" i="1"/>
  <c r="L644" i="1"/>
  <c r="G644" i="1"/>
  <c r="G643" i="1"/>
  <c r="L643" i="1"/>
  <c r="G642" i="1"/>
  <c r="L642" i="1"/>
  <c r="G641" i="1"/>
  <c r="L641" i="1"/>
  <c r="L640" i="1"/>
  <c r="G640" i="1"/>
  <c r="G639" i="1"/>
  <c r="L639" i="1"/>
  <c r="L638" i="1"/>
  <c r="G638" i="1"/>
  <c r="L637" i="1"/>
  <c r="G637" i="1"/>
  <c r="L636" i="1"/>
  <c r="G636" i="1"/>
  <c r="G635" i="1"/>
  <c r="L635" i="1"/>
  <c r="L634" i="1"/>
  <c r="G634" i="1"/>
  <c r="L633" i="1"/>
  <c r="G633" i="1"/>
  <c r="G632" i="1"/>
  <c r="L632" i="1"/>
  <c r="G631" i="1"/>
  <c r="L631" i="1"/>
  <c r="G630" i="1"/>
  <c r="L630" i="1"/>
  <c r="G629" i="1"/>
  <c r="L629" i="1"/>
  <c r="G628" i="1"/>
  <c r="L628" i="1"/>
  <c r="L627" i="1"/>
  <c r="G627" i="1"/>
  <c r="G626" i="1"/>
  <c r="L626" i="1"/>
  <c r="G625" i="1"/>
  <c r="L625" i="1"/>
  <c r="L624" i="1"/>
  <c r="G624" i="1"/>
  <c r="G623" i="1"/>
  <c r="L623" i="1"/>
  <c r="G622" i="1"/>
  <c r="L622" i="1"/>
  <c r="G621" i="1"/>
  <c r="L621" i="1"/>
  <c r="G620" i="1"/>
  <c r="L620" i="1"/>
  <c r="G619" i="1"/>
  <c r="L619" i="1"/>
  <c r="G618" i="1"/>
  <c r="L618" i="1"/>
  <c r="G617" i="1"/>
  <c r="L617" i="1"/>
  <c r="G616" i="1"/>
  <c r="L616" i="1"/>
  <c r="L615" i="1"/>
  <c r="G615" i="1"/>
  <c r="G614" i="1"/>
  <c r="L614" i="1"/>
  <c r="G613" i="1"/>
  <c r="L613" i="1"/>
  <c r="G612" i="1"/>
  <c r="L612" i="1"/>
  <c r="G611" i="1"/>
  <c r="L611" i="1"/>
  <c r="L610" i="1"/>
  <c r="G610" i="1"/>
  <c r="G609" i="1"/>
  <c r="L609" i="1"/>
  <c r="L608" i="1"/>
  <c r="G608" i="1"/>
  <c r="G607" i="1"/>
  <c r="L607" i="1"/>
  <c r="G606" i="1"/>
  <c r="L606" i="1"/>
  <c r="L605" i="1"/>
  <c r="G605" i="1"/>
  <c r="G604" i="1"/>
  <c r="L604" i="1"/>
  <c r="L603" i="1"/>
  <c r="G603" i="1"/>
  <c r="L602" i="1"/>
  <c r="G602" i="1"/>
  <c r="L601" i="1"/>
  <c r="G601" i="1"/>
  <c r="G600" i="1"/>
  <c r="L600" i="1"/>
  <c r="G599" i="1"/>
  <c r="L599" i="1"/>
  <c r="G598" i="1"/>
  <c r="L598" i="1"/>
  <c r="G597" i="1"/>
  <c r="L597" i="1"/>
  <c r="G596" i="1"/>
  <c r="L596" i="1"/>
  <c r="G595" i="1"/>
  <c r="L595" i="1"/>
  <c r="L594" i="1"/>
  <c r="G594" i="1"/>
  <c r="L593" i="1"/>
  <c r="G593" i="1"/>
  <c r="G592" i="1"/>
  <c r="L592" i="1"/>
  <c r="G591" i="1"/>
  <c r="L591" i="1"/>
  <c r="L590" i="1"/>
  <c r="G590" i="1"/>
  <c r="G589" i="1"/>
  <c r="L589" i="1"/>
  <c r="L588" i="1"/>
  <c r="G588" i="1"/>
  <c r="L587" i="1"/>
  <c r="G587" i="1"/>
  <c r="G586" i="1"/>
  <c r="L586" i="1"/>
  <c r="L585" i="1"/>
  <c r="G585" i="1"/>
  <c r="G584" i="1"/>
  <c r="L584" i="1"/>
  <c r="L583" i="1"/>
  <c r="G583" i="1"/>
  <c r="L582" i="1"/>
  <c r="G582" i="1"/>
  <c r="G581" i="1"/>
  <c r="L581" i="1"/>
  <c r="L580" i="1"/>
  <c r="G580" i="1"/>
  <c r="G579" i="1"/>
  <c r="L579" i="1"/>
  <c r="L578" i="1"/>
  <c r="G578" i="1"/>
  <c r="G577" i="1"/>
  <c r="L577" i="1"/>
  <c r="G576" i="1"/>
  <c r="L576" i="1"/>
  <c r="L575" i="1"/>
  <c r="G575" i="1"/>
  <c r="L574" i="1"/>
  <c r="G574" i="1"/>
  <c r="G573" i="1"/>
  <c r="L573" i="1"/>
  <c r="G572" i="1"/>
  <c r="L572" i="1"/>
  <c r="L571" i="1"/>
  <c r="G571" i="1"/>
  <c r="L570" i="1"/>
  <c r="G570" i="1"/>
  <c r="G569" i="1"/>
  <c r="L569" i="1"/>
  <c r="L568" i="1"/>
  <c r="G568" i="1"/>
  <c r="G567" i="1"/>
  <c r="L567" i="1"/>
  <c r="G566" i="1"/>
  <c r="L566" i="1"/>
  <c r="G565" i="1"/>
  <c r="L565" i="1"/>
  <c r="G564" i="1"/>
  <c r="L564" i="1"/>
  <c r="G563" i="1"/>
  <c r="L563" i="1"/>
  <c r="L562" i="1"/>
  <c r="G562" i="1"/>
  <c r="L561" i="1"/>
  <c r="G561" i="1"/>
  <c r="L560" i="1"/>
  <c r="R560" i="1"/>
  <c r="G560" i="1"/>
  <c r="O560" i="1"/>
  <c r="L559" i="1"/>
  <c r="G559" i="1"/>
  <c r="G558" i="1"/>
  <c r="L558" i="1"/>
  <c r="L557" i="1"/>
  <c r="G557" i="1"/>
  <c r="L556" i="1"/>
  <c r="G556" i="1"/>
  <c r="L555" i="1"/>
  <c r="G555" i="1"/>
  <c r="G554" i="1"/>
  <c r="L554" i="1"/>
  <c r="L553" i="1"/>
  <c r="G553" i="1"/>
  <c r="G552" i="1"/>
  <c r="L552" i="1"/>
  <c r="G551" i="1"/>
  <c r="L551" i="1"/>
  <c r="G550" i="1"/>
  <c r="L550" i="1"/>
  <c r="L549" i="1"/>
  <c r="G549" i="1"/>
  <c r="G548" i="1"/>
  <c r="L548" i="1"/>
  <c r="G547" i="1"/>
  <c r="L547" i="1"/>
  <c r="L546" i="1"/>
  <c r="G546" i="1"/>
  <c r="L545" i="1"/>
  <c r="G545" i="1"/>
  <c r="G544" i="1"/>
  <c r="L544" i="1"/>
  <c r="G543" i="1"/>
  <c r="L543" i="1"/>
  <c r="G542" i="1"/>
  <c r="L542" i="1"/>
  <c r="G541" i="1"/>
  <c r="L541" i="1"/>
  <c r="G540" i="1"/>
  <c r="L540" i="1"/>
  <c r="G539" i="1"/>
  <c r="L539" i="1"/>
  <c r="L538" i="1"/>
  <c r="G538" i="1"/>
  <c r="G537" i="1"/>
  <c r="L537" i="1"/>
  <c r="G536" i="1"/>
  <c r="L536" i="1"/>
  <c r="G535" i="1"/>
  <c r="L535" i="1"/>
  <c r="G534" i="1"/>
  <c r="L534" i="1"/>
  <c r="L533" i="1"/>
  <c r="G533" i="1"/>
  <c r="L532" i="1"/>
  <c r="G532" i="1"/>
  <c r="L531" i="1"/>
  <c r="G531" i="1"/>
  <c r="L530" i="1"/>
  <c r="G530" i="1"/>
  <c r="L529" i="1"/>
  <c r="G529" i="1"/>
  <c r="L528" i="1"/>
  <c r="G528" i="1"/>
  <c r="L527" i="1"/>
  <c r="G527" i="1"/>
  <c r="L526" i="1"/>
  <c r="G526" i="1"/>
  <c r="L525" i="1"/>
  <c r="G525" i="1"/>
  <c r="L524" i="1"/>
  <c r="G524" i="1"/>
  <c r="C532" i="1"/>
  <c r="C529" i="1"/>
  <c r="G523" i="1"/>
  <c r="L523" i="1"/>
  <c r="L522" i="1"/>
  <c r="G522" i="1"/>
  <c r="G521" i="1"/>
  <c r="L521" i="1"/>
  <c r="L520" i="1"/>
  <c r="G520" i="1"/>
  <c r="L519" i="1"/>
  <c r="G519" i="1"/>
  <c r="G518" i="1"/>
  <c r="L518" i="1"/>
  <c r="L517" i="1"/>
  <c r="G517" i="1"/>
  <c r="L516" i="1"/>
  <c r="G516" i="1"/>
  <c r="G515" i="1"/>
  <c r="L515" i="1"/>
  <c r="L514" i="1"/>
  <c r="G514" i="1"/>
  <c r="G513" i="1"/>
  <c r="L513" i="1"/>
  <c r="L512" i="1"/>
  <c r="G512" i="1"/>
  <c r="G511" i="1"/>
  <c r="L511" i="1"/>
  <c r="G510" i="1"/>
  <c r="L510" i="1"/>
  <c r="G509" i="1"/>
  <c r="L509" i="1"/>
  <c r="L508" i="1"/>
  <c r="G508" i="1"/>
  <c r="G507" i="1"/>
  <c r="L507" i="1"/>
  <c r="G506" i="1"/>
  <c r="L506" i="1"/>
  <c r="L505" i="1"/>
  <c r="G505" i="1"/>
  <c r="G504" i="1"/>
  <c r="L504" i="1"/>
  <c r="L503" i="1"/>
  <c r="G503" i="1"/>
  <c r="G502" i="1"/>
  <c r="L502" i="1"/>
  <c r="G501" i="1"/>
  <c r="L501" i="1"/>
  <c r="G500" i="1"/>
  <c r="L500" i="1"/>
  <c r="G499" i="1"/>
  <c r="L499" i="1"/>
  <c r="G498" i="1"/>
  <c r="L498" i="1"/>
  <c r="G497" i="1"/>
  <c r="L497" i="1"/>
  <c r="G496" i="1"/>
  <c r="L496" i="1"/>
  <c r="G495" i="1"/>
  <c r="L495" i="1"/>
  <c r="G494" i="1"/>
  <c r="L494" i="1"/>
  <c r="G493" i="1"/>
  <c r="L493" i="1"/>
  <c r="G492" i="1"/>
  <c r="L492" i="1"/>
  <c r="G491" i="1"/>
  <c r="L491" i="1"/>
  <c r="G490" i="1"/>
  <c r="L490" i="1"/>
  <c r="G489" i="1"/>
  <c r="L489" i="1"/>
  <c r="G488" i="1"/>
  <c r="L488" i="1"/>
  <c r="G487" i="1"/>
  <c r="L487" i="1"/>
  <c r="G486" i="1"/>
  <c r="L486" i="1"/>
  <c r="G485" i="1"/>
  <c r="L485" i="1"/>
  <c r="G484" i="1"/>
  <c r="L484" i="1"/>
  <c r="G483" i="1"/>
  <c r="L483" i="1"/>
  <c r="G482" i="1"/>
  <c r="L482" i="1"/>
  <c r="G481" i="1"/>
  <c r="L481" i="1"/>
  <c r="G480" i="1"/>
  <c r="L480" i="1"/>
  <c r="G479" i="1"/>
  <c r="L479" i="1"/>
  <c r="G478" i="1"/>
  <c r="L478" i="1"/>
  <c r="G477" i="1"/>
  <c r="L477" i="1"/>
  <c r="G476" i="1"/>
  <c r="L476" i="1"/>
  <c r="G475" i="1"/>
  <c r="L475" i="1"/>
  <c r="G474" i="1"/>
  <c r="L474" i="1"/>
  <c r="G473" i="1"/>
  <c r="L473" i="1"/>
  <c r="G472" i="1"/>
  <c r="L472" i="1"/>
  <c r="G471" i="1"/>
  <c r="L471" i="1"/>
  <c r="G470" i="1"/>
  <c r="L470" i="1"/>
  <c r="G469" i="1"/>
  <c r="L469" i="1"/>
  <c r="G468" i="1"/>
  <c r="L468" i="1"/>
  <c r="G467" i="1"/>
  <c r="L467" i="1"/>
  <c r="G466" i="1"/>
  <c r="L466" i="1"/>
  <c r="G465" i="1"/>
  <c r="L465" i="1"/>
  <c r="G464" i="1"/>
  <c r="L464" i="1"/>
  <c r="G463" i="1"/>
  <c r="L463" i="1"/>
  <c r="G462" i="1"/>
  <c r="L462" i="1"/>
  <c r="G461" i="1"/>
  <c r="L461" i="1"/>
  <c r="G460" i="1"/>
  <c r="L460" i="1"/>
  <c r="G459" i="1"/>
  <c r="L459" i="1"/>
  <c r="G458" i="1"/>
  <c r="L458" i="1"/>
  <c r="G457" i="1"/>
  <c r="L457" i="1"/>
  <c r="G456" i="1"/>
  <c r="L456" i="1"/>
  <c r="G455" i="1"/>
  <c r="L455" i="1"/>
  <c r="G454" i="1"/>
  <c r="L454" i="1"/>
  <c r="G453" i="1"/>
  <c r="L453" i="1"/>
  <c r="L452" i="1"/>
  <c r="G452" i="1"/>
  <c r="L451" i="1"/>
  <c r="G451" i="1"/>
  <c r="G450" i="1"/>
  <c r="L450" i="1"/>
  <c r="G449" i="1"/>
  <c r="L449" i="1"/>
  <c r="L448" i="1"/>
  <c r="G448" i="1"/>
  <c r="L447" i="1"/>
  <c r="G447" i="1"/>
  <c r="G446" i="1"/>
  <c r="L446" i="1"/>
  <c r="L445" i="1"/>
  <c r="G445" i="1"/>
  <c r="G444" i="1"/>
  <c r="L444" i="1"/>
  <c r="G443" i="1"/>
  <c r="L443" i="1"/>
  <c r="L442" i="1"/>
  <c r="G442" i="1"/>
  <c r="G441" i="1"/>
  <c r="L441" i="1"/>
  <c r="L440" i="1"/>
  <c r="G440" i="1"/>
  <c r="G439" i="1"/>
  <c r="L439" i="1"/>
  <c r="G438" i="1"/>
  <c r="L438" i="1"/>
  <c r="L437" i="1"/>
  <c r="G437" i="1"/>
  <c r="G436" i="1"/>
  <c r="L436" i="1"/>
  <c r="L435" i="1"/>
  <c r="G435" i="1"/>
  <c r="L434" i="1"/>
  <c r="G434" i="1"/>
  <c r="G433" i="1"/>
  <c r="L433" i="1"/>
  <c r="L432" i="1"/>
  <c r="G432" i="1"/>
  <c r="G431" i="1"/>
  <c r="L431" i="1"/>
  <c r="G430" i="1"/>
  <c r="L430" i="1"/>
  <c r="G429" i="1"/>
  <c r="L429" i="1"/>
  <c r="G428" i="1"/>
  <c r="L428" i="1"/>
  <c r="L427" i="1"/>
  <c r="G427" i="1"/>
  <c r="G426" i="1"/>
  <c r="L426" i="1"/>
  <c r="G425" i="1"/>
  <c r="L425" i="1"/>
  <c r="G424" i="1"/>
  <c r="L424" i="1"/>
  <c r="G423" i="1"/>
  <c r="L423" i="1"/>
  <c r="G422" i="1"/>
  <c r="L422" i="1"/>
  <c r="G421" i="1"/>
  <c r="L421" i="1"/>
  <c r="G420" i="1"/>
  <c r="L420" i="1"/>
  <c r="G419" i="1"/>
  <c r="L419" i="1"/>
  <c r="G418" i="1"/>
  <c r="L418" i="1"/>
  <c r="G417" i="1"/>
  <c r="L417" i="1"/>
  <c r="G416" i="1"/>
  <c r="L416" i="1"/>
  <c r="G415" i="1"/>
  <c r="L415" i="1"/>
  <c r="G414" i="1"/>
  <c r="L414" i="1"/>
  <c r="G413" i="1"/>
  <c r="L413" i="1"/>
  <c r="G412" i="1"/>
  <c r="L412" i="1"/>
  <c r="G411" i="1"/>
  <c r="L411" i="1"/>
  <c r="G410" i="1"/>
  <c r="L410" i="1"/>
  <c r="G409" i="1"/>
  <c r="L409" i="1"/>
  <c r="G408" i="1"/>
  <c r="L408" i="1"/>
  <c r="G407" i="1"/>
  <c r="L407" i="1"/>
  <c r="G406" i="1"/>
  <c r="L406" i="1"/>
  <c r="G405" i="1"/>
  <c r="L405" i="1"/>
  <c r="G404" i="1"/>
  <c r="L404" i="1"/>
  <c r="G403" i="1"/>
  <c r="L403" i="1"/>
  <c r="G402" i="1"/>
  <c r="L402" i="1"/>
  <c r="G401" i="1"/>
  <c r="L401" i="1"/>
  <c r="G400" i="1"/>
  <c r="L400" i="1"/>
  <c r="G399" i="1"/>
  <c r="L399" i="1"/>
  <c r="G398" i="1"/>
  <c r="L398" i="1"/>
  <c r="G397" i="1"/>
  <c r="L397" i="1"/>
  <c r="G396" i="1"/>
  <c r="L396" i="1"/>
  <c r="G395" i="1"/>
  <c r="L395" i="1"/>
  <c r="G394" i="1"/>
  <c r="L394" i="1"/>
  <c r="G393" i="1"/>
  <c r="L393" i="1"/>
  <c r="G392" i="1"/>
  <c r="L392" i="1"/>
  <c r="G391" i="1"/>
  <c r="L391" i="1"/>
  <c r="G390" i="1"/>
  <c r="L390" i="1"/>
  <c r="G389" i="1"/>
  <c r="L389" i="1"/>
  <c r="G388" i="1"/>
  <c r="L388" i="1"/>
  <c r="G387" i="1"/>
  <c r="L387" i="1"/>
  <c r="G386" i="1"/>
  <c r="L386" i="1"/>
  <c r="G385" i="1"/>
  <c r="L385" i="1"/>
  <c r="G384" i="1"/>
  <c r="L384" i="1"/>
  <c r="G383" i="1"/>
  <c r="L383" i="1"/>
  <c r="G382" i="1"/>
  <c r="L382" i="1"/>
  <c r="G381" i="1"/>
  <c r="L381" i="1"/>
  <c r="G380" i="1"/>
  <c r="L380" i="1"/>
  <c r="G379" i="1"/>
  <c r="L379" i="1"/>
  <c r="G378" i="1"/>
  <c r="L378" i="1"/>
  <c r="G377" i="1"/>
  <c r="L377" i="1"/>
  <c r="G376" i="1"/>
  <c r="L376" i="1"/>
  <c r="G375" i="1"/>
  <c r="L375" i="1"/>
  <c r="C378" i="1"/>
  <c r="C377" i="1"/>
  <c r="G374" i="1"/>
  <c r="L374" i="1"/>
  <c r="G373" i="1"/>
  <c r="L373" i="1"/>
  <c r="G372" i="1"/>
  <c r="L372" i="1"/>
  <c r="G371" i="1"/>
  <c r="L371" i="1"/>
  <c r="G370" i="1"/>
  <c r="L370" i="1"/>
  <c r="G369" i="1"/>
  <c r="L369" i="1"/>
  <c r="G368" i="1"/>
  <c r="L368" i="1"/>
  <c r="G367" i="1"/>
  <c r="L367" i="1"/>
  <c r="G366" i="1"/>
  <c r="L366" i="1"/>
  <c r="G365" i="1"/>
  <c r="L365" i="1"/>
  <c r="G364" i="1"/>
  <c r="L364" i="1"/>
  <c r="G363" i="1"/>
  <c r="L363" i="1"/>
  <c r="G362" i="1"/>
  <c r="L362" i="1"/>
  <c r="G361" i="1"/>
  <c r="L361" i="1"/>
  <c r="G360" i="1"/>
  <c r="L360" i="1"/>
  <c r="G359" i="1"/>
  <c r="L359" i="1"/>
  <c r="G358" i="1"/>
  <c r="L358" i="1"/>
  <c r="G357" i="1"/>
  <c r="L357" i="1"/>
  <c r="G356" i="1"/>
  <c r="L356" i="1"/>
  <c r="G355" i="1"/>
  <c r="L355" i="1"/>
  <c r="G354" i="1"/>
  <c r="L354" i="1"/>
  <c r="G353" i="1"/>
  <c r="L353" i="1"/>
  <c r="G352" i="1"/>
  <c r="L352" i="1"/>
  <c r="G351" i="1"/>
  <c r="L351" i="1"/>
  <c r="G350" i="1"/>
  <c r="L350" i="1"/>
  <c r="G349" i="1"/>
  <c r="L349" i="1"/>
  <c r="G348" i="1"/>
  <c r="L348" i="1"/>
  <c r="G347" i="1"/>
  <c r="L347" i="1"/>
  <c r="G346" i="1"/>
  <c r="L346" i="1"/>
  <c r="G345" i="1"/>
  <c r="L345" i="1"/>
  <c r="G344" i="1"/>
  <c r="L344" i="1"/>
  <c r="G343" i="1"/>
  <c r="L343" i="1"/>
  <c r="G342" i="1"/>
  <c r="L342" i="1"/>
  <c r="G341" i="1"/>
  <c r="L341" i="1"/>
  <c r="G340" i="1"/>
  <c r="L340" i="1"/>
  <c r="C344" i="1"/>
  <c r="C346" i="1" s="1"/>
  <c r="C349" i="1" s="1"/>
  <c r="C341" i="1"/>
  <c r="G339" i="1"/>
  <c r="L339" i="1"/>
  <c r="G338" i="1"/>
  <c r="L338" i="1"/>
  <c r="G337" i="1"/>
  <c r="L337" i="1"/>
  <c r="G336" i="1"/>
  <c r="L336" i="1"/>
  <c r="G335" i="1"/>
  <c r="L335" i="1"/>
  <c r="G334" i="1"/>
  <c r="L334" i="1"/>
  <c r="G333" i="1"/>
  <c r="L333" i="1"/>
  <c r="G332" i="1"/>
  <c r="L332" i="1"/>
  <c r="G331" i="1"/>
  <c r="L331" i="1"/>
  <c r="G330" i="1"/>
  <c r="L330" i="1"/>
  <c r="G329" i="1"/>
  <c r="L329" i="1"/>
  <c r="G328" i="1"/>
  <c r="L328" i="1"/>
  <c r="G327" i="1"/>
  <c r="L327" i="1"/>
  <c r="G326" i="1"/>
  <c r="L326" i="1"/>
  <c r="G325" i="1"/>
  <c r="L325" i="1"/>
  <c r="G324" i="1"/>
  <c r="L324" i="1"/>
  <c r="G323" i="1"/>
  <c r="L323" i="1"/>
  <c r="G322" i="1"/>
  <c r="L322" i="1"/>
  <c r="G321" i="1"/>
  <c r="L321" i="1"/>
  <c r="G320" i="1"/>
  <c r="L320" i="1"/>
  <c r="G319" i="1"/>
  <c r="L319" i="1"/>
  <c r="G318" i="1"/>
  <c r="L318" i="1"/>
  <c r="G317" i="1"/>
  <c r="L317" i="1"/>
  <c r="G316" i="1"/>
  <c r="L316" i="1"/>
  <c r="G315" i="1"/>
  <c r="L315" i="1"/>
  <c r="G314" i="1"/>
  <c r="L314" i="1"/>
  <c r="G313" i="1"/>
  <c r="L313" i="1"/>
  <c r="G312" i="1"/>
  <c r="L312" i="1"/>
  <c r="G311" i="1"/>
  <c r="L311" i="1"/>
  <c r="G310" i="1"/>
  <c r="L310" i="1"/>
  <c r="G309" i="1"/>
  <c r="L309" i="1"/>
  <c r="G308" i="1"/>
  <c r="L308" i="1"/>
  <c r="G307" i="1"/>
  <c r="L307" i="1"/>
  <c r="G306" i="1"/>
  <c r="L306" i="1"/>
  <c r="G305" i="1"/>
  <c r="L305" i="1"/>
  <c r="G304" i="1"/>
  <c r="L304" i="1"/>
  <c r="G303" i="1"/>
  <c r="L303" i="1"/>
  <c r="G302" i="1"/>
  <c r="L302" i="1"/>
  <c r="G301" i="1"/>
  <c r="L301" i="1"/>
  <c r="G300" i="1"/>
  <c r="L300" i="1"/>
  <c r="G299" i="1"/>
  <c r="L299" i="1"/>
  <c r="G298" i="1"/>
  <c r="L298" i="1"/>
  <c r="G297" i="1"/>
  <c r="L297" i="1"/>
  <c r="G296" i="1"/>
  <c r="L296" i="1"/>
  <c r="G295" i="1"/>
  <c r="L295" i="1"/>
  <c r="G294" i="1"/>
  <c r="L294" i="1"/>
  <c r="G293" i="1"/>
  <c r="L293" i="1"/>
  <c r="G292" i="1"/>
  <c r="L292" i="1"/>
  <c r="G291" i="1"/>
  <c r="L291" i="1"/>
  <c r="G290" i="1"/>
  <c r="L290" i="1"/>
  <c r="G289" i="1"/>
  <c r="L289" i="1"/>
  <c r="G288" i="1"/>
  <c r="L288" i="1"/>
  <c r="G287" i="1"/>
  <c r="L287" i="1"/>
  <c r="G286" i="1"/>
  <c r="L286" i="1"/>
  <c r="G285" i="1"/>
  <c r="L285" i="1"/>
  <c r="G284" i="1"/>
  <c r="L284" i="1"/>
  <c r="G283" i="1"/>
  <c r="L283" i="1"/>
  <c r="G282" i="1"/>
  <c r="L282" i="1"/>
  <c r="G281" i="1"/>
  <c r="L281" i="1"/>
  <c r="G280" i="1"/>
  <c r="L280" i="1"/>
  <c r="G279" i="1"/>
  <c r="L279" i="1"/>
  <c r="G278" i="1"/>
  <c r="L278" i="1"/>
  <c r="G277" i="1"/>
  <c r="L277" i="1"/>
  <c r="G276" i="1"/>
  <c r="L276" i="1"/>
  <c r="G275" i="1"/>
  <c r="L275" i="1"/>
  <c r="G274" i="1"/>
  <c r="L274" i="1"/>
  <c r="G273" i="1"/>
  <c r="L273" i="1"/>
  <c r="G272" i="1"/>
  <c r="L272" i="1"/>
  <c r="G271" i="1"/>
  <c r="L271" i="1"/>
  <c r="G270" i="1"/>
  <c r="L270" i="1"/>
  <c r="G269" i="1"/>
  <c r="L269" i="1"/>
  <c r="G268" i="1"/>
  <c r="L268" i="1"/>
  <c r="G267" i="1"/>
  <c r="L267" i="1"/>
  <c r="G266" i="1"/>
  <c r="L266" i="1"/>
  <c r="G265" i="1"/>
  <c r="L265" i="1"/>
  <c r="G264" i="1"/>
  <c r="L264" i="1"/>
  <c r="G263" i="1"/>
  <c r="L263" i="1"/>
  <c r="G262" i="1"/>
  <c r="L262" i="1"/>
  <c r="G261" i="1"/>
  <c r="L261" i="1"/>
  <c r="G260" i="1"/>
  <c r="L260" i="1"/>
  <c r="G259" i="1"/>
  <c r="L259" i="1"/>
  <c r="G258" i="1"/>
  <c r="L258" i="1"/>
  <c r="G257" i="1"/>
  <c r="L257" i="1"/>
  <c r="G256" i="1"/>
  <c r="L256" i="1"/>
  <c r="G255" i="1"/>
  <c r="L255" i="1"/>
  <c r="G254" i="1"/>
  <c r="L254" i="1"/>
  <c r="G253" i="1"/>
  <c r="L253" i="1"/>
  <c r="G252" i="1"/>
  <c r="L252" i="1"/>
  <c r="G251" i="1"/>
  <c r="L251" i="1"/>
  <c r="G250" i="1"/>
  <c r="L250" i="1"/>
  <c r="G249" i="1"/>
  <c r="L249" i="1"/>
  <c r="G248" i="1"/>
  <c r="L248" i="1"/>
  <c r="G247" i="1"/>
  <c r="L247" i="1"/>
  <c r="G246" i="1"/>
  <c r="L246" i="1"/>
  <c r="G245" i="1"/>
  <c r="L245" i="1"/>
  <c r="G244" i="1"/>
  <c r="L244" i="1"/>
  <c r="G243" i="1"/>
  <c r="L243" i="1"/>
  <c r="G242" i="1"/>
  <c r="L242" i="1"/>
  <c r="G241" i="1"/>
  <c r="L241" i="1"/>
  <c r="G240" i="1"/>
  <c r="L240" i="1"/>
  <c r="G239" i="1"/>
  <c r="L239" i="1"/>
  <c r="G238" i="1"/>
  <c r="L238" i="1"/>
  <c r="G237" i="1"/>
  <c r="L237" i="1"/>
  <c r="G236" i="1"/>
  <c r="L236" i="1"/>
  <c r="G235" i="1"/>
  <c r="L235" i="1"/>
  <c r="G234" i="1"/>
  <c r="L234" i="1"/>
  <c r="G233" i="1"/>
  <c r="L233" i="1"/>
  <c r="G232" i="1"/>
  <c r="L232" i="1"/>
  <c r="G231" i="1"/>
  <c r="L231" i="1"/>
  <c r="G230" i="1"/>
  <c r="L230" i="1"/>
  <c r="G229" i="1"/>
  <c r="L229" i="1"/>
  <c r="G228" i="1"/>
  <c r="L228" i="1"/>
  <c r="G227" i="1"/>
  <c r="L227" i="1"/>
  <c r="G226" i="1"/>
  <c r="L226" i="1"/>
  <c r="G225" i="1"/>
  <c r="L225" i="1"/>
  <c r="L224" i="1"/>
  <c r="G224" i="1"/>
  <c r="L223" i="1"/>
  <c r="G223" i="1"/>
  <c r="L222" i="1"/>
  <c r="G222" i="1"/>
  <c r="G221" i="1"/>
  <c r="L221" i="1"/>
  <c r="G220" i="1"/>
  <c r="L220" i="1"/>
  <c r="L219" i="1"/>
  <c r="G219" i="1"/>
  <c r="G218" i="1"/>
  <c r="L218" i="1"/>
  <c r="G217" i="1"/>
  <c r="L217" i="1"/>
  <c r="L216" i="1"/>
  <c r="G216" i="1"/>
  <c r="G215" i="1"/>
  <c r="L215" i="1"/>
  <c r="L214" i="1"/>
  <c r="G214" i="1"/>
  <c r="G213" i="1"/>
  <c r="L213" i="1"/>
  <c r="L212" i="1"/>
  <c r="G212" i="1"/>
  <c r="L211" i="1"/>
  <c r="G211" i="1"/>
  <c r="G210" i="1"/>
  <c r="L210" i="1"/>
  <c r="L209" i="1"/>
  <c r="G209" i="1"/>
  <c r="L208" i="1"/>
  <c r="G208" i="1"/>
  <c r="L207" i="1"/>
  <c r="G207" i="1"/>
  <c r="L206" i="1"/>
  <c r="G206" i="1"/>
  <c r="L205" i="1"/>
  <c r="G205" i="1"/>
  <c r="L204" i="1"/>
  <c r="G204" i="1"/>
  <c r="G203" i="1"/>
  <c r="L203" i="1"/>
  <c r="L202" i="1"/>
  <c r="G202" i="1"/>
  <c r="G201" i="1"/>
  <c r="L201" i="1"/>
  <c r="G200" i="1"/>
  <c r="L200" i="1"/>
  <c r="L199" i="1"/>
  <c r="G199" i="1"/>
  <c r="G198" i="1"/>
  <c r="L198" i="1"/>
  <c r="L197" i="1"/>
  <c r="G197" i="1"/>
  <c r="G196" i="1"/>
  <c r="L196" i="1"/>
  <c r="G195" i="1"/>
  <c r="L195" i="1"/>
  <c r="L194" i="1"/>
  <c r="G194" i="1"/>
  <c r="G193" i="1"/>
  <c r="L193" i="1"/>
  <c r="L192" i="1"/>
  <c r="G192" i="1"/>
  <c r="L191" i="1"/>
  <c r="G191" i="1"/>
  <c r="G190" i="1"/>
  <c r="L190" i="1"/>
  <c r="L189" i="1"/>
  <c r="G189" i="1"/>
  <c r="G188" i="1"/>
  <c r="L188" i="1"/>
  <c r="L187" i="1"/>
  <c r="G187" i="1"/>
  <c r="L186" i="1"/>
  <c r="G186" i="1"/>
  <c r="L185" i="1"/>
  <c r="G185" i="1"/>
  <c r="L184" i="1"/>
  <c r="G184" i="1"/>
  <c r="L183" i="1"/>
  <c r="G183" i="1"/>
  <c r="L182" i="1"/>
  <c r="G182" i="1"/>
  <c r="G181" i="1"/>
  <c r="L181" i="1"/>
  <c r="G180" i="1"/>
  <c r="L180" i="1"/>
  <c r="L179" i="1"/>
  <c r="G179" i="1"/>
  <c r="L178" i="1"/>
  <c r="G178" i="1"/>
  <c r="L177" i="1"/>
  <c r="G177" i="1"/>
  <c r="G176" i="1"/>
  <c r="L176" i="1"/>
  <c r="G175" i="1"/>
  <c r="L175" i="1"/>
  <c r="G174" i="1"/>
  <c r="L174" i="1"/>
  <c r="G173" i="1"/>
  <c r="L173" i="1"/>
  <c r="G172" i="1"/>
  <c r="L172" i="1"/>
  <c r="G171" i="1"/>
  <c r="L171" i="1"/>
  <c r="G170" i="1"/>
  <c r="L170" i="1"/>
  <c r="G169" i="1"/>
  <c r="L169" i="1"/>
  <c r="G168" i="1"/>
  <c r="L168" i="1"/>
  <c r="G167" i="1"/>
  <c r="L167" i="1"/>
  <c r="G166" i="1"/>
  <c r="L166" i="1"/>
  <c r="G165" i="1"/>
  <c r="L165" i="1"/>
  <c r="G164" i="1"/>
  <c r="L164" i="1"/>
  <c r="G163" i="1"/>
  <c r="L163" i="1"/>
  <c r="G162" i="1"/>
  <c r="L162" i="1"/>
  <c r="G161" i="1"/>
  <c r="L161" i="1"/>
  <c r="G160" i="1"/>
  <c r="L160" i="1"/>
  <c r="G159" i="1"/>
  <c r="L159" i="1"/>
  <c r="G158" i="1"/>
  <c r="L158" i="1"/>
  <c r="G157" i="1"/>
  <c r="L157" i="1"/>
  <c r="G156" i="1"/>
  <c r="L156" i="1"/>
  <c r="G155" i="1"/>
  <c r="L155" i="1"/>
  <c r="G154" i="1"/>
  <c r="L154" i="1"/>
  <c r="G153" i="1"/>
  <c r="L153" i="1"/>
  <c r="G152" i="1"/>
  <c r="L152" i="1"/>
  <c r="G151" i="1"/>
  <c r="L151" i="1"/>
  <c r="G150" i="1"/>
  <c r="L150" i="1"/>
  <c r="G149" i="1"/>
  <c r="L149" i="1"/>
  <c r="G148" i="1"/>
  <c r="L148" i="1"/>
  <c r="G147" i="1"/>
  <c r="L147" i="1"/>
  <c r="G146" i="1"/>
  <c r="L146" i="1"/>
  <c r="G145" i="1"/>
  <c r="L145" i="1"/>
  <c r="G144" i="1"/>
  <c r="L144" i="1"/>
  <c r="G143" i="1"/>
  <c r="L143" i="1"/>
  <c r="G142" i="1"/>
  <c r="L142" i="1"/>
  <c r="G141" i="1"/>
  <c r="L141" i="1"/>
  <c r="G140" i="1"/>
  <c r="L140" i="1"/>
  <c r="G139" i="1"/>
  <c r="L139" i="1"/>
  <c r="G138" i="1"/>
  <c r="L138" i="1"/>
  <c r="R137" i="1"/>
  <c r="G137" i="1"/>
  <c r="L137" i="1"/>
  <c r="L136" i="1"/>
  <c r="G136" i="1"/>
  <c r="L135" i="1"/>
  <c r="G135" i="1"/>
  <c r="L134" i="1"/>
  <c r="G134" i="1"/>
  <c r="G133" i="1"/>
  <c r="L133" i="1"/>
  <c r="L132" i="1"/>
  <c r="G132" i="1"/>
  <c r="G131" i="1"/>
  <c r="L131" i="1"/>
  <c r="G130" i="1"/>
  <c r="L130" i="1"/>
  <c r="L129" i="1"/>
  <c r="G129" i="1"/>
  <c r="G128" i="1"/>
  <c r="L128" i="1"/>
  <c r="L127" i="1"/>
  <c r="G127" i="1"/>
  <c r="L126" i="1"/>
  <c r="G126" i="1"/>
  <c r="G125" i="1"/>
  <c r="L125" i="1"/>
  <c r="G124" i="1"/>
  <c r="L124" i="1"/>
  <c r="L123" i="1"/>
  <c r="G123" i="1"/>
  <c r="G122" i="1"/>
  <c r="L122" i="1"/>
  <c r="L121" i="1"/>
  <c r="G121" i="1"/>
  <c r="G120" i="1"/>
  <c r="L120" i="1"/>
  <c r="G119" i="1"/>
  <c r="L119" i="1"/>
  <c r="G118" i="1"/>
  <c r="L118" i="1"/>
  <c r="L117" i="1"/>
  <c r="G117" i="1"/>
  <c r="G116" i="1"/>
  <c r="L116" i="1"/>
  <c r="L115" i="1"/>
  <c r="G115" i="1"/>
  <c r="G114" i="1"/>
  <c r="L114" i="1"/>
  <c r="L113" i="1"/>
  <c r="G113" i="1"/>
  <c r="L112" i="1"/>
  <c r="G112" i="1"/>
  <c r="L111" i="1"/>
  <c r="G111" i="1"/>
  <c r="L110" i="1"/>
  <c r="G110" i="1"/>
  <c r="G109" i="1"/>
  <c r="L109" i="1"/>
  <c r="L108" i="1"/>
  <c r="G108" i="1"/>
  <c r="L107" i="1"/>
  <c r="G107" i="1"/>
  <c r="L106" i="1"/>
  <c r="G106" i="1"/>
  <c r="G105" i="1"/>
  <c r="L105" i="1"/>
  <c r="G104" i="1"/>
  <c r="L104" i="1"/>
  <c r="L103" i="1"/>
  <c r="G103" i="1"/>
  <c r="G102" i="1"/>
  <c r="L102" i="1"/>
  <c r="L101" i="1"/>
  <c r="G101" i="1"/>
  <c r="G100" i="1"/>
  <c r="L100" i="1"/>
  <c r="L99" i="1"/>
  <c r="G99" i="1"/>
  <c r="L98" i="1"/>
  <c r="G98" i="1"/>
  <c r="L97" i="1"/>
  <c r="G97" i="1"/>
  <c r="G96" i="1"/>
  <c r="L96" i="1"/>
  <c r="G95" i="1"/>
  <c r="L95" i="1"/>
  <c r="L94" i="1"/>
  <c r="G94" i="1"/>
  <c r="G93" i="1"/>
  <c r="L93" i="1"/>
  <c r="L92" i="1"/>
  <c r="G92" i="1"/>
  <c r="L91" i="1"/>
  <c r="G91" i="1"/>
  <c r="G90" i="1"/>
  <c r="L90" i="1"/>
  <c r="G89" i="1"/>
  <c r="L89" i="1"/>
  <c r="G88" i="1"/>
  <c r="L88" i="1"/>
  <c r="L87" i="1"/>
  <c r="G87" i="1"/>
  <c r="L86" i="1"/>
  <c r="G86" i="1"/>
  <c r="L85" i="1"/>
  <c r="G85" i="1"/>
  <c r="L84" i="1"/>
  <c r="G84" i="1"/>
  <c r="L83" i="1"/>
  <c r="G83" i="1"/>
  <c r="G82" i="1"/>
  <c r="L82" i="1"/>
  <c r="L81" i="1"/>
  <c r="G81" i="1"/>
  <c r="G80" i="1"/>
  <c r="L80" i="1"/>
  <c r="L79" i="1"/>
  <c r="G79" i="1"/>
  <c r="L78" i="1"/>
  <c r="G78" i="1"/>
  <c r="L77" i="1"/>
  <c r="G77" i="1"/>
  <c r="L76" i="1"/>
  <c r="G76" i="1"/>
  <c r="L75" i="1"/>
  <c r="G75" i="1"/>
  <c r="L74" i="1"/>
  <c r="G74" i="1"/>
  <c r="L73" i="1"/>
  <c r="G73" i="1"/>
  <c r="G72" i="1"/>
  <c r="L72" i="1"/>
  <c r="G71" i="1"/>
  <c r="L71" i="1"/>
  <c r="R71" i="1"/>
  <c r="G70" i="1"/>
  <c r="L70" i="1"/>
  <c r="G69" i="1"/>
  <c r="L69" i="1"/>
  <c r="G68" i="1"/>
  <c r="L68" i="1"/>
  <c r="L67" i="1"/>
  <c r="G67" i="1"/>
  <c r="L66" i="1"/>
  <c r="G66" i="1"/>
  <c r="L65" i="1"/>
  <c r="G65" i="1"/>
  <c r="L64" i="1"/>
  <c r="G64" i="1"/>
  <c r="G63" i="1"/>
  <c r="L63" i="1"/>
  <c r="L62" i="1"/>
  <c r="G62" i="1"/>
  <c r="G61" i="1"/>
  <c r="L61" i="1"/>
  <c r="G60" i="1"/>
  <c r="L60" i="1"/>
  <c r="L59" i="1"/>
  <c r="G59" i="1"/>
  <c r="G58" i="1"/>
  <c r="L58" i="1"/>
  <c r="L57" i="1"/>
  <c r="G57" i="1"/>
  <c r="G56" i="1"/>
  <c r="L56" i="1"/>
  <c r="G55" i="1"/>
  <c r="L55" i="1"/>
  <c r="G54" i="1"/>
  <c r="L54" i="1"/>
  <c r="G53" i="1"/>
  <c r="L53" i="1"/>
  <c r="G52" i="1"/>
  <c r="L52" i="1"/>
  <c r="L51" i="1"/>
  <c r="G51" i="1"/>
  <c r="L50" i="1"/>
  <c r="G50" i="1"/>
  <c r="G49" i="1"/>
  <c r="L49" i="1"/>
  <c r="G48" i="1"/>
  <c r="L48" i="1"/>
  <c r="L47" i="1"/>
  <c r="G47" i="1"/>
  <c r="G46" i="1"/>
  <c r="L46" i="1"/>
  <c r="G45" i="1"/>
  <c r="L45" i="1"/>
  <c r="G44" i="1"/>
  <c r="L44" i="1"/>
  <c r="G43" i="1"/>
  <c r="L43" i="1"/>
  <c r="L42" i="1"/>
  <c r="G42" i="1"/>
  <c r="L41" i="1"/>
  <c r="G41" i="1"/>
  <c r="G40" i="1"/>
  <c r="L40" i="1"/>
  <c r="G39" i="1"/>
  <c r="L39" i="1"/>
  <c r="L38" i="1"/>
  <c r="G38" i="1"/>
  <c r="L37" i="1"/>
  <c r="G37" i="1"/>
  <c r="L36" i="1"/>
  <c r="G36" i="1"/>
  <c r="L35" i="1"/>
  <c r="G35" i="1"/>
  <c r="G34" i="1"/>
  <c r="L34" i="1"/>
  <c r="L33" i="1"/>
  <c r="G33" i="1"/>
  <c r="G32" i="1"/>
  <c r="L32" i="1"/>
  <c r="G31" i="1"/>
  <c r="L31" i="1"/>
  <c r="G30" i="1"/>
  <c r="L30" i="1"/>
  <c r="L29" i="1"/>
  <c r="G29" i="1"/>
  <c r="G28" i="1"/>
  <c r="L28" i="1"/>
  <c r="L27" i="1"/>
  <c r="G27" i="1"/>
  <c r="G26" i="1"/>
  <c r="L26" i="1"/>
  <c r="G25" i="1"/>
  <c r="L25" i="1"/>
  <c r="G24" i="1"/>
  <c r="L24" i="1"/>
  <c r="L23" i="1"/>
  <c r="G23" i="1"/>
  <c r="G22" i="1"/>
  <c r="L22" i="1"/>
  <c r="G21" i="1"/>
  <c r="L21" i="1"/>
  <c r="L20" i="1"/>
  <c r="G20" i="1"/>
  <c r="L19" i="1"/>
  <c r="G19" i="1"/>
  <c r="L18" i="1"/>
  <c r="G18" i="1"/>
  <c r="G17" i="1"/>
  <c r="L17" i="1"/>
  <c r="G16" i="1"/>
  <c r="L16" i="1"/>
  <c r="G15" i="1"/>
  <c r="L15" i="1"/>
  <c r="G14" i="1"/>
  <c r="L14" i="1"/>
  <c r="G13" i="1"/>
  <c r="L13" i="1"/>
  <c r="G12" i="1"/>
  <c r="L12" i="1"/>
  <c r="G11" i="1"/>
  <c r="L11" i="1"/>
  <c r="G10" i="1"/>
  <c r="L10" i="1"/>
  <c r="G9" i="1"/>
  <c r="L9" i="1"/>
  <c r="G8" i="1"/>
  <c r="L8" i="1"/>
  <c r="G7" i="1"/>
  <c r="L7" i="1"/>
  <c r="G6" i="1"/>
  <c r="L6" i="1"/>
  <c r="G5" i="1"/>
  <c r="L5" i="1"/>
  <c r="G4" i="1"/>
  <c r="L4" i="1"/>
  <c r="G3" i="1"/>
  <c r="L3" i="1"/>
  <c r="G2" i="1"/>
  <c r="L2" i="1"/>
  <c r="R2208" i="1"/>
  <c r="O2208" i="1"/>
  <c r="R2207" i="1"/>
  <c r="O2207" i="1"/>
  <c r="R2206" i="1"/>
  <c r="O2206" i="1"/>
  <c r="R2205" i="1"/>
  <c r="O2205" i="1"/>
  <c r="R2204" i="1"/>
  <c r="O2204" i="1"/>
  <c r="R2203" i="1"/>
  <c r="O2203" i="1"/>
  <c r="R2202" i="1"/>
  <c r="O2202" i="1"/>
  <c r="R2201" i="1"/>
  <c r="O2201" i="1"/>
  <c r="R2200" i="1"/>
  <c r="O2200" i="1"/>
  <c r="R2199" i="1"/>
  <c r="O2199" i="1"/>
  <c r="R2198" i="1"/>
  <c r="O2198" i="1"/>
  <c r="R2197" i="1"/>
  <c r="O2197" i="1"/>
  <c r="R2196" i="1"/>
  <c r="O2196" i="1"/>
  <c r="R2195" i="1"/>
  <c r="O2195" i="1"/>
  <c r="R2194" i="1"/>
  <c r="O2194" i="1"/>
  <c r="R2193" i="1"/>
  <c r="O2193" i="1"/>
  <c r="R2192" i="1"/>
  <c r="O2192" i="1"/>
  <c r="R2191" i="1"/>
  <c r="O2191" i="1"/>
  <c r="R2190" i="1"/>
  <c r="O2190" i="1"/>
  <c r="R2189" i="1"/>
  <c r="O2189" i="1"/>
  <c r="R2188" i="1"/>
  <c r="O2188" i="1"/>
  <c r="R2187" i="1"/>
  <c r="O2187" i="1"/>
  <c r="R2186" i="1"/>
  <c r="O2186" i="1"/>
  <c r="R2185" i="1"/>
  <c r="O2185" i="1"/>
  <c r="R2184" i="1"/>
  <c r="O2184" i="1"/>
  <c r="R2183" i="1"/>
  <c r="O2183" i="1"/>
  <c r="R2182" i="1"/>
  <c r="O2182" i="1"/>
  <c r="R2181" i="1"/>
  <c r="O2181" i="1"/>
  <c r="R2180" i="1"/>
  <c r="O2180" i="1"/>
  <c r="R2179" i="1"/>
  <c r="O2179" i="1"/>
  <c r="R2178" i="1"/>
  <c r="O2178" i="1"/>
  <c r="R2177" i="1"/>
  <c r="O2177" i="1"/>
  <c r="R2176" i="1"/>
  <c r="O2176" i="1"/>
  <c r="R2175" i="1"/>
  <c r="O2175" i="1"/>
  <c r="R2174" i="1"/>
  <c r="O2174" i="1"/>
  <c r="R2173" i="1"/>
  <c r="O2173" i="1"/>
  <c r="R2172" i="1"/>
  <c r="O2172" i="1"/>
  <c r="R2171" i="1"/>
  <c r="O2171" i="1"/>
  <c r="O2170" i="1"/>
  <c r="R2169" i="1"/>
  <c r="O2169" i="1"/>
  <c r="R2168" i="1"/>
  <c r="R2167" i="1"/>
  <c r="O2167" i="1"/>
  <c r="R2166" i="1"/>
  <c r="O2166" i="1"/>
  <c r="R2165" i="1"/>
  <c r="O2165" i="1"/>
  <c r="R2164" i="1"/>
  <c r="O2164" i="1"/>
  <c r="R2163" i="1"/>
  <c r="O2163" i="1"/>
  <c r="R2162" i="1"/>
  <c r="O2162" i="1"/>
  <c r="R2161" i="1"/>
  <c r="O2161" i="1"/>
  <c r="R2160" i="1"/>
  <c r="O2160" i="1"/>
  <c r="R2159" i="1"/>
  <c r="O2159" i="1"/>
  <c r="R2158" i="1"/>
  <c r="O2158" i="1"/>
  <c r="R2157" i="1"/>
  <c r="O2157" i="1"/>
  <c r="R2156" i="1"/>
  <c r="O2156" i="1"/>
  <c r="R2155" i="1"/>
  <c r="O2155" i="1"/>
  <c r="R2154" i="1"/>
  <c r="O2154" i="1"/>
  <c r="R2153" i="1"/>
  <c r="O2153" i="1"/>
  <c r="R2152" i="1"/>
  <c r="O2152" i="1"/>
  <c r="R2151" i="1"/>
  <c r="O2151" i="1"/>
  <c r="R2150" i="1"/>
  <c r="O2150" i="1"/>
  <c r="R2149" i="1"/>
  <c r="O2149" i="1"/>
  <c r="R2148" i="1"/>
  <c r="O2148" i="1"/>
  <c r="R2147" i="1"/>
  <c r="O2147" i="1"/>
  <c r="R2146" i="1"/>
  <c r="O2146" i="1"/>
  <c r="R2145" i="1"/>
  <c r="O2145" i="1"/>
  <c r="R2144" i="1"/>
  <c r="O2144" i="1"/>
  <c r="R2143" i="1"/>
  <c r="O2143" i="1"/>
  <c r="R2142" i="1"/>
  <c r="O2142" i="1"/>
  <c r="R2141" i="1"/>
  <c r="O2141" i="1"/>
  <c r="R2140" i="1"/>
  <c r="O2140" i="1"/>
  <c r="R2139" i="1"/>
  <c r="O2139" i="1"/>
  <c r="R2138" i="1"/>
  <c r="O2138" i="1"/>
  <c r="R2137" i="1"/>
  <c r="O2137" i="1"/>
  <c r="R2136" i="1"/>
  <c r="O2136" i="1"/>
  <c r="R2135" i="1"/>
  <c r="O2135" i="1"/>
  <c r="R2134" i="1"/>
  <c r="O2134" i="1"/>
  <c r="R2133" i="1"/>
  <c r="O2133" i="1"/>
  <c r="R2132" i="1"/>
  <c r="O2132" i="1"/>
  <c r="R2131" i="1"/>
  <c r="O2131" i="1"/>
  <c r="R2130" i="1"/>
  <c r="O2130" i="1"/>
  <c r="R2129" i="1"/>
  <c r="O2129" i="1"/>
  <c r="R2128" i="1"/>
  <c r="O2128" i="1"/>
  <c r="R2127" i="1"/>
  <c r="O2127" i="1"/>
  <c r="R2126" i="1"/>
  <c r="O2126" i="1"/>
  <c r="R2125" i="1"/>
  <c r="O2125" i="1"/>
  <c r="R2124" i="1"/>
  <c r="O2124" i="1"/>
  <c r="R2123" i="1"/>
  <c r="O2123" i="1"/>
  <c r="R2122" i="1"/>
  <c r="O2122" i="1"/>
  <c r="R2121" i="1"/>
  <c r="O2121" i="1"/>
  <c r="R2120" i="1"/>
  <c r="O2120" i="1"/>
  <c r="R2119" i="1"/>
  <c r="O2119" i="1"/>
  <c r="R2118" i="1"/>
  <c r="O2118" i="1"/>
  <c r="R2117" i="1"/>
  <c r="O2117" i="1"/>
  <c r="R2116" i="1"/>
  <c r="O2116" i="1"/>
  <c r="R2115" i="1"/>
  <c r="O2115" i="1"/>
  <c r="R2114" i="1"/>
  <c r="O2114" i="1"/>
  <c r="R2113" i="1"/>
  <c r="O2113" i="1"/>
  <c r="R2112" i="1"/>
  <c r="O2112" i="1"/>
  <c r="R2111" i="1"/>
  <c r="O2111" i="1"/>
  <c r="R2110" i="1"/>
  <c r="O2110" i="1"/>
  <c r="R2109" i="1"/>
  <c r="O2109" i="1"/>
  <c r="R2108" i="1"/>
  <c r="O2108" i="1"/>
  <c r="R2107" i="1"/>
  <c r="O2107" i="1"/>
  <c r="R2106" i="1"/>
  <c r="O2106" i="1"/>
  <c r="R2105" i="1"/>
  <c r="O2105" i="1"/>
  <c r="R2104" i="1"/>
  <c r="O2104" i="1"/>
  <c r="R2103" i="1"/>
  <c r="O2103" i="1"/>
  <c r="R2102" i="1"/>
  <c r="O2102" i="1"/>
  <c r="R2101" i="1"/>
  <c r="O2101" i="1"/>
  <c r="R2100" i="1"/>
  <c r="O2100" i="1"/>
  <c r="R2099" i="1"/>
  <c r="O2099" i="1"/>
  <c r="R2098" i="1"/>
  <c r="O2098" i="1"/>
  <c r="R2097" i="1"/>
  <c r="O2097" i="1"/>
  <c r="R2096" i="1"/>
  <c r="O2096" i="1"/>
  <c r="R2095" i="1"/>
  <c r="O2095" i="1"/>
  <c r="R2094" i="1"/>
  <c r="O2094" i="1"/>
  <c r="R2093" i="1"/>
  <c r="O2093" i="1"/>
  <c r="R2092" i="1"/>
  <c r="O2092" i="1"/>
  <c r="R2091" i="1"/>
  <c r="O2091" i="1"/>
  <c r="R2090" i="1"/>
  <c r="O2090" i="1"/>
  <c r="R2089" i="1"/>
  <c r="O2089" i="1"/>
  <c r="R2088" i="1"/>
  <c r="O2088" i="1"/>
  <c r="R2087" i="1"/>
  <c r="O2087" i="1"/>
  <c r="R2086" i="1"/>
  <c r="O2086" i="1"/>
  <c r="R2085" i="1"/>
  <c r="O2085" i="1"/>
  <c r="R2084" i="1"/>
  <c r="O2084" i="1"/>
  <c r="R2083" i="1"/>
  <c r="O2083" i="1"/>
  <c r="R2082" i="1"/>
  <c r="O2082" i="1"/>
  <c r="R2081" i="1"/>
  <c r="O2081" i="1"/>
  <c r="R2080" i="1"/>
  <c r="O2080" i="1"/>
  <c r="O2079" i="1"/>
  <c r="R2078" i="1"/>
  <c r="O2078" i="1"/>
  <c r="R2077" i="1"/>
  <c r="O2077" i="1"/>
  <c r="R2076" i="1"/>
  <c r="O2076" i="1"/>
  <c r="R2075" i="1"/>
  <c r="O2075" i="1"/>
  <c r="R2074" i="1"/>
  <c r="O2074" i="1"/>
  <c r="R2073" i="1"/>
  <c r="O2073" i="1"/>
  <c r="R2072" i="1"/>
  <c r="O2072" i="1"/>
  <c r="R2071" i="1"/>
  <c r="O2071" i="1"/>
  <c r="R2070" i="1"/>
  <c r="O2070" i="1"/>
  <c r="R2069" i="1"/>
  <c r="O2069" i="1"/>
  <c r="R2068" i="1"/>
  <c r="O2068" i="1"/>
  <c r="R2067" i="1"/>
  <c r="O2067" i="1"/>
  <c r="R2066" i="1"/>
  <c r="O2066" i="1"/>
  <c r="R2065" i="1"/>
  <c r="O2065" i="1"/>
  <c r="R2064" i="1"/>
  <c r="O2064" i="1"/>
  <c r="R2063" i="1"/>
  <c r="O2063" i="1"/>
  <c r="R2062" i="1"/>
  <c r="O2062" i="1"/>
  <c r="R2061" i="1"/>
  <c r="O2061" i="1"/>
  <c r="R2060" i="1"/>
  <c r="O2060" i="1"/>
  <c r="R2059" i="1"/>
  <c r="O2059" i="1"/>
  <c r="R2058" i="1"/>
  <c r="O2058" i="1"/>
  <c r="R2057" i="1"/>
  <c r="O2057" i="1"/>
  <c r="R2056" i="1"/>
  <c r="O2056" i="1"/>
  <c r="R2055" i="1"/>
  <c r="O2055" i="1"/>
  <c r="R2054" i="1"/>
  <c r="O2054" i="1"/>
  <c r="R2053" i="1"/>
  <c r="O2053" i="1"/>
  <c r="R2052" i="1"/>
  <c r="O2052" i="1"/>
  <c r="R2051" i="1"/>
  <c r="O2051" i="1"/>
  <c r="R2050" i="1"/>
  <c r="O2050" i="1"/>
  <c r="R2049" i="1"/>
  <c r="O2049" i="1"/>
  <c r="R2048" i="1"/>
  <c r="O2048" i="1"/>
  <c r="R2047" i="1"/>
  <c r="O2047" i="1"/>
  <c r="R2046" i="1"/>
  <c r="O2046" i="1"/>
  <c r="R2045" i="1"/>
  <c r="O2045" i="1"/>
  <c r="R2044" i="1"/>
  <c r="O2044" i="1"/>
  <c r="R2043" i="1"/>
  <c r="O2043" i="1"/>
  <c r="R2042" i="1"/>
  <c r="O2042" i="1"/>
  <c r="R2041" i="1"/>
  <c r="O2041" i="1"/>
  <c r="R2040" i="1"/>
  <c r="O2040" i="1"/>
  <c r="R2039" i="1"/>
  <c r="O2039" i="1"/>
  <c r="R2038" i="1"/>
  <c r="O2038" i="1"/>
  <c r="R2037" i="1"/>
  <c r="O2037" i="1"/>
  <c r="R2036" i="1"/>
  <c r="O2036" i="1"/>
  <c r="R2035" i="1"/>
  <c r="O2035" i="1"/>
  <c r="R2034" i="1"/>
  <c r="O2034" i="1"/>
  <c r="R2033" i="1"/>
  <c r="O2033" i="1"/>
  <c r="R2032" i="1"/>
  <c r="O2032" i="1"/>
  <c r="R2031" i="1"/>
  <c r="O2031" i="1"/>
  <c r="R2030" i="1"/>
  <c r="O2030" i="1"/>
  <c r="R2029" i="1"/>
  <c r="O2029" i="1"/>
  <c r="R2028" i="1"/>
  <c r="O2028" i="1"/>
  <c r="R2027" i="1"/>
  <c r="O2027" i="1"/>
  <c r="R2026" i="1"/>
  <c r="O2026" i="1"/>
  <c r="R2025" i="1"/>
  <c r="O2025" i="1"/>
  <c r="R2024" i="1"/>
  <c r="O2024" i="1"/>
  <c r="R2023" i="1"/>
  <c r="O2023" i="1"/>
  <c r="R2022" i="1"/>
  <c r="O2022" i="1"/>
  <c r="R2021" i="1"/>
  <c r="O2021" i="1"/>
  <c r="R2020" i="1"/>
  <c r="O2020" i="1"/>
  <c r="R2019" i="1"/>
  <c r="O2019" i="1"/>
  <c r="R2018" i="1"/>
  <c r="O2018" i="1"/>
  <c r="R2017" i="1"/>
  <c r="O2017" i="1"/>
  <c r="R2016" i="1"/>
  <c r="O2016" i="1"/>
  <c r="R2015" i="1"/>
  <c r="O2015" i="1"/>
  <c r="R2014" i="1"/>
  <c r="O2014" i="1"/>
  <c r="R2013" i="1"/>
  <c r="O2013" i="1"/>
  <c r="R2012" i="1"/>
  <c r="O2012" i="1"/>
  <c r="R2011" i="1"/>
  <c r="O2011" i="1"/>
  <c r="R2010" i="1"/>
  <c r="O2010" i="1"/>
  <c r="R2009" i="1"/>
  <c r="O2009" i="1"/>
  <c r="R2008" i="1"/>
  <c r="O2008" i="1"/>
  <c r="R2007" i="1"/>
  <c r="O2007" i="1"/>
  <c r="R2006" i="1"/>
  <c r="O2006" i="1"/>
  <c r="R2005" i="1"/>
  <c r="O2005" i="1"/>
  <c r="R2004" i="1"/>
  <c r="O2004" i="1"/>
  <c r="R2003" i="1"/>
  <c r="O2003" i="1"/>
  <c r="R2002" i="1"/>
  <c r="O2002" i="1"/>
  <c r="R2001" i="1"/>
  <c r="O2001" i="1"/>
  <c r="O2000" i="1"/>
  <c r="R1999" i="1"/>
  <c r="O1999" i="1"/>
  <c r="R1998" i="1"/>
  <c r="R1997" i="1"/>
  <c r="O1997" i="1"/>
  <c r="O1996" i="1"/>
  <c r="R1995" i="1"/>
  <c r="O1995" i="1"/>
  <c r="R1994" i="1"/>
  <c r="O1994" i="1"/>
  <c r="R1993" i="1"/>
  <c r="R1992" i="1"/>
  <c r="R1990" i="1"/>
  <c r="R1989" i="1"/>
  <c r="O1987" i="1"/>
  <c r="O1986" i="1"/>
  <c r="R1985" i="1"/>
  <c r="R1983" i="1"/>
  <c r="R1982" i="1"/>
  <c r="O1981" i="1"/>
  <c r="R1980" i="1"/>
  <c r="R1977" i="1"/>
  <c r="O1976" i="1"/>
  <c r="O1975" i="1"/>
  <c r="O1973" i="1"/>
  <c r="O1972" i="1"/>
  <c r="R1971" i="1"/>
  <c r="R1970" i="1"/>
  <c r="R1969" i="1"/>
  <c r="R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4" i="1"/>
  <c r="R1953" i="1"/>
  <c r="R1952" i="1"/>
  <c r="O1951" i="1"/>
  <c r="O1950" i="1"/>
  <c r="O1949" i="1"/>
  <c r="O1948" i="1"/>
  <c r="O1947" i="1"/>
  <c r="O1945" i="1"/>
  <c r="O1944" i="1"/>
  <c r="O1943" i="1"/>
  <c r="O1942" i="1"/>
  <c r="O1939" i="1"/>
  <c r="O1938" i="1"/>
  <c r="R1937" i="1"/>
  <c r="O1936" i="1"/>
  <c r="O1935" i="1"/>
  <c r="R1934" i="1"/>
  <c r="R1933" i="1"/>
  <c r="O1932" i="1"/>
  <c r="O1931" i="1"/>
  <c r="R1930" i="1"/>
  <c r="O1929" i="1"/>
  <c r="R1928" i="1"/>
  <c r="R1927" i="1"/>
  <c r="O1926" i="1"/>
  <c r="R1925" i="1"/>
  <c r="R1924" i="1"/>
  <c r="O1923" i="1"/>
  <c r="R1922" i="1"/>
  <c r="O1921" i="1"/>
  <c r="O1917" i="1"/>
  <c r="O1914" i="1"/>
  <c r="O1913" i="1"/>
  <c r="R1912" i="1"/>
  <c r="R1911" i="1"/>
  <c r="R1910" i="1"/>
  <c r="O1904" i="1"/>
  <c r="O1902" i="1"/>
  <c r="O1901" i="1"/>
  <c r="O1899" i="1"/>
  <c r="O1897" i="1"/>
  <c r="O1896" i="1"/>
  <c r="O1895" i="1"/>
  <c r="O1894" i="1"/>
  <c r="O1893" i="1"/>
  <c r="O1892" i="1"/>
  <c r="O1891" i="1"/>
  <c r="O1890" i="1"/>
  <c r="O1889" i="1"/>
  <c r="O1888" i="1"/>
  <c r="O1887" i="1"/>
  <c r="O1885" i="1"/>
  <c r="O1884" i="1"/>
  <c r="O1883" i="1"/>
  <c r="O1882" i="1"/>
  <c r="R1881" i="1"/>
  <c r="O1880" i="1"/>
  <c r="R1879" i="1"/>
  <c r="R1878" i="1"/>
  <c r="O1877" i="1"/>
  <c r="O1876" i="1"/>
  <c r="R1875" i="1"/>
  <c r="R1874" i="1"/>
  <c r="O1873" i="1"/>
  <c r="R1872" i="1"/>
  <c r="O1871" i="1"/>
  <c r="O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O1852" i="1"/>
  <c r="O1851" i="1"/>
  <c r="O1849" i="1"/>
  <c r="R1848" i="1"/>
  <c r="O1847" i="1"/>
  <c r="R1846" i="1"/>
  <c r="O1845" i="1"/>
  <c r="R1844" i="1"/>
  <c r="O1843" i="1"/>
  <c r="R1842" i="1"/>
  <c r="O1841" i="1"/>
  <c r="R1840" i="1"/>
  <c r="O1839" i="1"/>
  <c r="R1838" i="1"/>
  <c r="O1837" i="1"/>
  <c r="O1835" i="1"/>
  <c r="O1834" i="1"/>
  <c r="R1817" i="1"/>
  <c r="O1813" i="1"/>
  <c r="O1812" i="1"/>
  <c r="O1810" i="1"/>
  <c r="O1809" i="1"/>
  <c r="O1806" i="1"/>
  <c r="O1805" i="1"/>
  <c r="O1804" i="1"/>
  <c r="R1803" i="1"/>
  <c r="O1801" i="1"/>
  <c r="R1800" i="1"/>
  <c r="O1799" i="1"/>
  <c r="R1798" i="1"/>
  <c r="O1797" i="1"/>
  <c r="R1796" i="1"/>
  <c r="O1795" i="1"/>
  <c r="R1794" i="1"/>
  <c r="O1792" i="1"/>
  <c r="R1791" i="1"/>
  <c r="R1790" i="1"/>
  <c r="O1789" i="1"/>
  <c r="R1788" i="1"/>
  <c r="O1787" i="1"/>
  <c r="R1786" i="1"/>
  <c r="O1784" i="1"/>
  <c r="R1783" i="1"/>
  <c r="R1782" i="1"/>
  <c r="O1780" i="1"/>
  <c r="O1779" i="1"/>
  <c r="R1775" i="1"/>
  <c r="O1773" i="1"/>
  <c r="O1772" i="1"/>
  <c r="O1771" i="1"/>
  <c r="O1769" i="1"/>
  <c r="O1768" i="1"/>
  <c r="O1767" i="1"/>
  <c r="R1764" i="1"/>
  <c r="R1763" i="1"/>
  <c r="R1762" i="1"/>
  <c r="R1761" i="1"/>
  <c r="R1760" i="1"/>
  <c r="O1759" i="1"/>
  <c r="O1758" i="1"/>
  <c r="O1757" i="1"/>
  <c r="R1753" i="1"/>
  <c r="R1752" i="1"/>
  <c r="O1751" i="1"/>
  <c r="O1750" i="1"/>
  <c r="O1748" i="1"/>
  <c r="R1746" i="1"/>
  <c r="R1745" i="1"/>
  <c r="R1744" i="1"/>
  <c r="O1743" i="1"/>
  <c r="O1742" i="1"/>
  <c r="R1741" i="1"/>
  <c r="O1740" i="1"/>
  <c r="R1739" i="1"/>
  <c r="O1738" i="1"/>
  <c r="R1737" i="1"/>
  <c r="O1736" i="1"/>
  <c r="R1735" i="1"/>
  <c r="O1734" i="1"/>
  <c r="O1732" i="1"/>
  <c r="O1730" i="1"/>
  <c r="O1729" i="1"/>
  <c r="O1727" i="1"/>
  <c r="O1726" i="1"/>
  <c r="O1725" i="1"/>
  <c r="O1724" i="1"/>
  <c r="O1723" i="1"/>
  <c r="R1711" i="1"/>
  <c r="R1710" i="1"/>
  <c r="R1709" i="1"/>
  <c r="R1708" i="1"/>
  <c r="R1707" i="1"/>
  <c r="O1706" i="1"/>
  <c r="O1705" i="1"/>
  <c r="O1704" i="1"/>
  <c r="O1703" i="1"/>
  <c r="O1702" i="1"/>
  <c r="O1696" i="1"/>
  <c r="O1695" i="1"/>
  <c r="O1693" i="1"/>
  <c r="O1692" i="1"/>
  <c r="O1691" i="1"/>
  <c r="O1689" i="1"/>
  <c r="O1686" i="1"/>
  <c r="O1684" i="1"/>
  <c r="O1682" i="1"/>
  <c r="O1677" i="1"/>
  <c r="O1672" i="1"/>
  <c r="O1671" i="1"/>
  <c r="O1665" i="1"/>
  <c r="R1664" i="1"/>
  <c r="R1663" i="1"/>
  <c r="R1662" i="1"/>
  <c r="R1661" i="1"/>
  <c r="R1660" i="1"/>
  <c r="O1654" i="1"/>
  <c r="O1653" i="1"/>
  <c r="O1652" i="1"/>
  <c r="R1651" i="1"/>
  <c r="O1650" i="1"/>
  <c r="R1649" i="1"/>
  <c r="O1648" i="1"/>
  <c r="R1647" i="1"/>
  <c r="O1646" i="1"/>
  <c r="O1644" i="1"/>
  <c r="R1643" i="1"/>
  <c r="R1642" i="1"/>
  <c r="R1641" i="1"/>
  <c r="R1640" i="1"/>
  <c r="R1639" i="1"/>
  <c r="R1638" i="1"/>
  <c r="R1637" i="1"/>
  <c r="O1636" i="1"/>
  <c r="O1634" i="1"/>
  <c r="O1633" i="1"/>
  <c r="O1631" i="1"/>
  <c r="O1630" i="1"/>
  <c r="O1629" i="1"/>
  <c r="O1627" i="1"/>
  <c r="R1626" i="1"/>
  <c r="R1625" i="1"/>
  <c r="R1624" i="1"/>
  <c r="R1623" i="1"/>
  <c r="R1622" i="1"/>
  <c r="O1595" i="1"/>
  <c r="O1594" i="1"/>
  <c r="R1593" i="1"/>
  <c r="O1592" i="1"/>
  <c r="O1590" i="1"/>
  <c r="O1589" i="1"/>
  <c r="O1588" i="1"/>
  <c r="O1587" i="1"/>
  <c r="O1586" i="1"/>
  <c r="O1585" i="1"/>
  <c r="O1584" i="1"/>
  <c r="O1582" i="1"/>
  <c r="O1581" i="1"/>
  <c r="O1580" i="1"/>
  <c r="O1579" i="1"/>
  <c r="O1574" i="1"/>
  <c r="R1573" i="1"/>
  <c r="R1572" i="1"/>
  <c r="R1571" i="1"/>
  <c r="R1570" i="1"/>
  <c r="R1569" i="1"/>
  <c r="R1568" i="1"/>
  <c r="O1567" i="1"/>
  <c r="O1566" i="1"/>
  <c r="O1565" i="1"/>
  <c r="O1564" i="1"/>
  <c r="O1563" i="1"/>
  <c r="O1560" i="1"/>
  <c r="O1559" i="1"/>
  <c r="O1558" i="1"/>
  <c r="O1557" i="1"/>
  <c r="O1556" i="1"/>
  <c r="O1555" i="1"/>
  <c r="O1554" i="1"/>
  <c r="O1553" i="1"/>
  <c r="O1552" i="1"/>
  <c r="O1551" i="1"/>
  <c r="O1550" i="1"/>
  <c r="O1546" i="1"/>
  <c r="O1545" i="1"/>
  <c r="O1543" i="1"/>
  <c r="O1540" i="1"/>
  <c r="O1539" i="1"/>
  <c r="O1538" i="1"/>
  <c r="O1537" i="1"/>
  <c r="O1533" i="1"/>
  <c r="O1532" i="1"/>
  <c r="O1531" i="1"/>
  <c r="O1529" i="1"/>
  <c r="O1528" i="1"/>
  <c r="O1527" i="1"/>
  <c r="O1526" i="1"/>
  <c r="O1525" i="1"/>
  <c r="O1522" i="1"/>
  <c r="R1521" i="1"/>
  <c r="R1520" i="1"/>
  <c r="O1518" i="1"/>
  <c r="R1516" i="1"/>
  <c r="R1515" i="1"/>
  <c r="R1514" i="1"/>
  <c r="R1513" i="1"/>
  <c r="R1512" i="1"/>
  <c r="O1507" i="1"/>
  <c r="O1506" i="1"/>
  <c r="O1505" i="1"/>
  <c r="O1504" i="1"/>
  <c r="O1502" i="1"/>
  <c r="O1497" i="1"/>
  <c r="O1496" i="1"/>
  <c r="O1495" i="1"/>
  <c r="R1494" i="1"/>
  <c r="O1493" i="1"/>
  <c r="O1492" i="1"/>
  <c r="O1490" i="1"/>
  <c r="R1489" i="1"/>
  <c r="O1488" i="1"/>
  <c r="R1487" i="1"/>
  <c r="R1486" i="1"/>
  <c r="O1484" i="1"/>
  <c r="O1483" i="1"/>
  <c r="O1482" i="1"/>
  <c r="O1476" i="1"/>
  <c r="O1475" i="1"/>
  <c r="O1474" i="1"/>
  <c r="O1472" i="1"/>
  <c r="O1471" i="1"/>
  <c r="O1470" i="1"/>
  <c r="O1469" i="1"/>
  <c r="O1468" i="1"/>
  <c r="R1466" i="1"/>
  <c r="R1465" i="1"/>
  <c r="R1464" i="1"/>
  <c r="R1463" i="1"/>
  <c r="R1462" i="1"/>
  <c r="O1459" i="1"/>
  <c r="O1451" i="1"/>
  <c r="R1450" i="1"/>
  <c r="R1449" i="1"/>
  <c r="O1448" i="1"/>
  <c r="R1447" i="1"/>
  <c r="R1446" i="1"/>
  <c r="R1445" i="1"/>
  <c r="R1444" i="1"/>
  <c r="R1443" i="1"/>
  <c r="R1442" i="1"/>
  <c r="R1441" i="1"/>
  <c r="R1440" i="1"/>
  <c r="R1439" i="1"/>
  <c r="O1438" i="1"/>
  <c r="O1437" i="1"/>
  <c r="R1436" i="1"/>
  <c r="R1435" i="1"/>
  <c r="R1434" i="1"/>
  <c r="R1433" i="1"/>
  <c r="R1432" i="1"/>
  <c r="R1431" i="1"/>
  <c r="R1430" i="1"/>
  <c r="O1429" i="1"/>
  <c r="O1428" i="1"/>
  <c r="O1427" i="1"/>
  <c r="R1424" i="1"/>
  <c r="R1423" i="1"/>
  <c r="O1422" i="1"/>
  <c r="O1419" i="1"/>
  <c r="O1418" i="1"/>
  <c r="O1417" i="1"/>
  <c r="O1413" i="1"/>
  <c r="R1412" i="1"/>
  <c r="O1407" i="1"/>
  <c r="R1406" i="1"/>
  <c r="R1405" i="1"/>
  <c r="O1404" i="1"/>
  <c r="R1403" i="1"/>
  <c r="R1402" i="1"/>
  <c r="R1401" i="1"/>
  <c r="O1399" i="1"/>
  <c r="O1398" i="1"/>
  <c r="O1397" i="1"/>
  <c r="O1396" i="1"/>
  <c r="O1395" i="1"/>
  <c r="R1394" i="1"/>
  <c r="R1391" i="1"/>
  <c r="O1390" i="1"/>
  <c r="O1389" i="1"/>
  <c r="O1388" i="1"/>
  <c r="O1387" i="1"/>
  <c r="O1386" i="1"/>
  <c r="O1383" i="1"/>
  <c r="R1382" i="1"/>
  <c r="R1381" i="1"/>
  <c r="R1380" i="1"/>
  <c r="R1379" i="1"/>
  <c r="R1375" i="1"/>
  <c r="R1374" i="1"/>
  <c r="O1371" i="1"/>
  <c r="O1370" i="1"/>
  <c r="O1369" i="1"/>
  <c r="O1368" i="1"/>
  <c r="O1367" i="1"/>
  <c r="O1366" i="1"/>
  <c r="O1365" i="1"/>
  <c r="R1362" i="1"/>
  <c r="R1361" i="1"/>
  <c r="O1359" i="1"/>
  <c r="O1358" i="1"/>
  <c r="O1357" i="1"/>
  <c r="O1356" i="1"/>
  <c r="O1354" i="1"/>
  <c r="O1349" i="1"/>
  <c r="O1348" i="1"/>
  <c r="O1347" i="1"/>
  <c r="O1345" i="1"/>
  <c r="O1344" i="1"/>
  <c r="O1343" i="1"/>
  <c r="O1342" i="1"/>
  <c r="O1341" i="1"/>
  <c r="R1339" i="1"/>
  <c r="R1338" i="1"/>
  <c r="R1337" i="1"/>
  <c r="R1336" i="1"/>
  <c r="R1335" i="1"/>
  <c r="R1333" i="1"/>
  <c r="R1332" i="1"/>
  <c r="R1331" i="1"/>
  <c r="R1330" i="1"/>
  <c r="R1329" i="1"/>
  <c r="R1328" i="1"/>
  <c r="O1327" i="1"/>
  <c r="O1326" i="1"/>
  <c r="O1325" i="1"/>
  <c r="O1324" i="1"/>
  <c r="O1322" i="1"/>
  <c r="O1321" i="1"/>
  <c r="O1318" i="1"/>
  <c r="O1317" i="1"/>
  <c r="O1316" i="1"/>
  <c r="O1315" i="1"/>
  <c r="O1314" i="1"/>
  <c r="O1313" i="1"/>
  <c r="R1312" i="1"/>
  <c r="R1311" i="1"/>
  <c r="R1310" i="1"/>
  <c r="O1309" i="1"/>
  <c r="O1307" i="1"/>
  <c r="O1306" i="1"/>
  <c r="O1304" i="1"/>
  <c r="O1303" i="1"/>
  <c r="R1302" i="1"/>
  <c r="R1301" i="1"/>
  <c r="R1297" i="1"/>
  <c r="O1296" i="1"/>
  <c r="O1292" i="1"/>
  <c r="R1291" i="1"/>
  <c r="R1290" i="1"/>
  <c r="R1289" i="1"/>
  <c r="R1288" i="1"/>
  <c r="R1287" i="1"/>
  <c r="R1286" i="1"/>
  <c r="O1283" i="1"/>
  <c r="O1282" i="1"/>
  <c r="O1281" i="1"/>
  <c r="O1280" i="1"/>
  <c r="O1279" i="1"/>
  <c r="O1278" i="1"/>
  <c r="O1277" i="1"/>
  <c r="R1276" i="1"/>
  <c r="R1275" i="1"/>
  <c r="R1274" i="1"/>
  <c r="R1273" i="1"/>
  <c r="R1272" i="1"/>
  <c r="O1271" i="1"/>
  <c r="R1270" i="1"/>
  <c r="O1270" i="1"/>
  <c r="O1269" i="1"/>
  <c r="R1263" i="1"/>
  <c r="O1260" i="1"/>
  <c r="O1259" i="1"/>
  <c r="O1258" i="1"/>
  <c r="O1257" i="1"/>
  <c r="O1251" i="1"/>
  <c r="O1248" i="1"/>
  <c r="O1247" i="1"/>
  <c r="R1246" i="1"/>
  <c r="R1245" i="1"/>
  <c r="R1244" i="1"/>
  <c r="O1242" i="1"/>
  <c r="O1241" i="1"/>
  <c r="O1240" i="1"/>
  <c r="R1239" i="1"/>
  <c r="O1238" i="1"/>
  <c r="O1237" i="1"/>
  <c r="O1233" i="1"/>
  <c r="O1232" i="1"/>
  <c r="O1231" i="1"/>
  <c r="R1230" i="1"/>
  <c r="O1230" i="1"/>
  <c r="R1228" i="1"/>
  <c r="O1225" i="1"/>
  <c r="O1224" i="1"/>
  <c r="O1218" i="1"/>
  <c r="O1216" i="1"/>
  <c r="O1215" i="1"/>
  <c r="O1213" i="1"/>
  <c r="O1212" i="1"/>
  <c r="O1210" i="1"/>
  <c r="O1208" i="1"/>
  <c r="O1204" i="1"/>
  <c r="O1203" i="1"/>
  <c r="O1202" i="1"/>
  <c r="R1201" i="1"/>
  <c r="R1200" i="1"/>
  <c r="R1199" i="1"/>
  <c r="R1198" i="1"/>
  <c r="R1197" i="1"/>
  <c r="O1196" i="1"/>
  <c r="O1194" i="1"/>
  <c r="O1190" i="1"/>
  <c r="O1189" i="1"/>
  <c r="O1188" i="1"/>
  <c r="R1183" i="1"/>
  <c r="R1181" i="1"/>
  <c r="O1180" i="1"/>
  <c r="R1179" i="1"/>
  <c r="O1178" i="1"/>
  <c r="O1177" i="1"/>
  <c r="O1175" i="1"/>
  <c r="R1174" i="1"/>
  <c r="O1173" i="1"/>
  <c r="R1172" i="1"/>
  <c r="O1171" i="1"/>
  <c r="O1169" i="1"/>
  <c r="R1168" i="1"/>
  <c r="R1167" i="1"/>
  <c r="O1166" i="1"/>
  <c r="O1165" i="1"/>
  <c r="O1164" i="1"/>
  <c r="R1163" i="1"/>
  <c r="O1158" i="1"/>
  <c r="O1157" i="1"/>
  <c r="R1156" i="1"/>
  <c r="O1155" i="1"/>
  <c r="R1154" i="1"/>
  <c r="O1153" i="1"/>
  <c r="R1152" i="1"/>
  <c r="O1151" i="1"/>
  <c r="O1150" i="1"/>
  <c r="O1149" i="1"/>
  <c r="O1148" i="1"/>
  <c r="R1147" i="1"/>
  <c r="O1145" i="1"/>
  <c r="O1144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7" i="1"/>
  <c r="R1116" i="1"/>
  <c r="R1115" i="1"/>
  <c r="R1114" i="1"/>
  <c r="R1113" i="1"/>
  <c r="R1112" i="1"/>
  <c r="R1111" i="1"/>
  <c r="R1110" i="1"/>
  <c r="R1109" i="1"/>
  <c r="R1108" i="1"/>
  <c r="R1107" i="1"/>
  <c r="O1106" i="1"/>
  <c r="O1105" i="1"/>
  <c r="O1104" i="1"/>
  <c r="O1103" i="1"/>
  <c r="O1100" i="1"/>
  <c r="O1099" i="1"/>
  <c r="R1098" i="1"/>
  <c r="R1097" i="1"/>
  <c r="R1096" i="1"/>
  <c r="O1094" i="1"/>
  <c r="O1093" i="1"/>
  <c r="R1087" i="1"/>
  <c r="O1085" i="1"/>
  <c r="O1084" i="1"/>
  <c r="O1082" i="1"/>
  <c r="O1081" i="1"/>
  <c r="O1079" i="1"/>
  <c r="O1078" i="1"/>
  <c r="O1077" i="1"/>
  <c r="O1076" i="1"/>
  <c r="R1071" i="1"/>
  <c r="R1070" i="1"/>
  <c r="R1069" i="1"/>
  <c r="R1068" i="1"/>
  <c r="R1067" i="1"/>
  <c r="R1066" i="1"/>
  <c r="R1065" i="1"/>
  <c r="R1064" i="1"/>
  <c r="O1060" i="1"/>
  <c r="O1056" i="1"/>
  <c r="O1055" i="1"/>
  <c r="R1054" i="1"/>
  <c r="O1053" i="1"/>
  <c r="O1052" i="1"/>
  <c r="O1051" i="1"/>
  <c r="O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O1036" i="1"/>
  <c r="R1031" i="1"/>
  <c r="R1030" i="1"/>
  <c r="R1029" i="1"/>
  <c r="O1027" i="1"/>
  <c r="O1025" i="1"/>
  <c r="O1024" i="1"/>
  <c r="R1023" i="1"/>
  <c r="R1022" i="1"/>
  <c r="R1021" i="1"/>
  <c r="O1020" i="1"/>
  <c r="R1018" i="1"/>
  <c r="R1017" i="1"/>
  <c r="O1016" i="1"/>
  <c r="R1015" i="1"/>
  <c r="O1014" i="1"/>
  <c r="R1013" i="1"/>
  <c r="R1012" i="1"/>
  <c r="O1010" i="1"/>
  <c r="R1009" i="1"/>
  <c r="O1008" i="1"/>
  <c r="R1007" i="1"/>
  <c r="O1006" i="1"/>
  <c r="O1005" i="1"/>
  <c r="O1004" i="1"/>
  <c r="O1003" i="1"/>
  <c r="O998" i="1"/>
  <c r="O997" i="1"/>
  <c r="O996" i="1"/>
  <c r="O995" i="1"/>
  <c r="O994" i="1"/>
  <c r="O993" i="1"/>
  <c r="R992" i="1"/>
  <c r="R991" i="1"/>
  <c r="O990" i="1"/>
  <c r="O987" i="1"/>
  <c r="O981" i="1"/>
  <c r="R978" i="1"/>
  <c r="R977" i="1"/>
  <c r="R976" i="1"/>
  <c r="O975" i="1"/>
  <c r="O973" i="1"/>
  <c r="O972" i="1"/>
  <c r="R971" i="1"/>
  <c r="R970" i="1"/>
  <c r="R969" i="1"/>
  <c r="R968" i="1"/>
  <c r="R967" i="1"/>
  <c r="R966" i="1"/>
  <c r="R965" i="1"/>
  <c r="R964" i="1"/>
  <c r="R963" i="1"/>
  <c r="O958" i="1"/>
  <c r="O957" i="1"/>
  <c r="R956" i="1"/>
  <c r="O955" i="1"/>
  <c r="O951" i="1"/>
  <c r="O948" i="1"/>
  <c r="O947" i="1"/>
  <c r="O944" i="1"/>
  <c r="O942" i="1"/>
  <c r="R941" i="1"/>
  <c r="O940" i="1"/>
  <c r="R939" i="1"/>
  <c r="O938" i="1"/>
  <c r="R937" i="1"/>
  <c r="R936" i="1"/>
  <c r="O935" i="1"/>
  <c r="O933" i="1"/>
  <c r="O932" i="1"/>
  <c r="O931" i="1"/>
  <c r="O930" i="1"/>
  <c r="O929" i="1"/>
  <c r="O925" i="1"/>
  <c r="O924" i="1"/>
  <c r="R920" i="1"/>
  <c r="O917" i="1"/>
  <c r="O916" i="1"/>
  <c r="O914" i="1"/>
  <c r="O913" i="1"/>
  <c r="R912" i="1"/>
  <c r="O911" i="1"/>
  <c r="O910" i="1"/>
  <c r="O908" i="1"/>
  <c r="O907" i="1"/>
  <c r="O906" i="1"/>
  <c r="O905" i="1"/>
  <c r="O904" i="1"/>
  <c r="O901" i="1"/>
  <c r="O900" i="1"/>
  <c r="R899" i="1"/>
  <c r="R898" i="1"/>
  <c r="R897" i="1"/>
  <c r="R896" i="1"/>
  <c r="R894" i="1"/>
  <c r="R893" i="1"/>
  <c r="R892" i="1"/>
  <c r="R887" i="1"/>
  <c r="O886" i="1"/>
  <c r="R885" i="1"/>
  <c r="R884" i="1"/>
  <c r="O883" i="1"/>
  <c r="R882" i="1"/>
  <c r="O881" i="1"/>
  <c r="R880" i="1"/>
  <c r="O879" i="1"/>
  <c r="O878" i="1"/>
  <c r="O877" i="1"/>
  <c r="R874" i="1"/>
  <c r="R873" i="1"/>
  <c r="R872" i="1"/>
  <c r="O869" i="1"/>
  <c r="R863" i="1"/>
  <c r="R862" i="1"/>
  <c r="R861" i="1"/>
  <c r="O860" i="1"/>
  <c r="O859" i="1"/>
  <c r="O858" i="1"/>
  <c r="O856" i="1"/>
  <c r="O855" i="1"/>
  <c r="O853" i="1"/>
  <c r="O852" i="1"/>
  <c r="O851" i="1"/>
  <c r="O850" i="1"/>
  <c r="R845" i="1"/>
  <c r="R844" i="1"/>
  <c r="R843" i="1"/>
  <c r="R840" i="1"/>
  <c r="O839" i="1"/>
  <c r="O837" i="1"/>
  <c r="R836" i="1"/>
  <c r="O835" i="1"/>
  <c r="R834" i="1"/>
  <c r="O832" i="1"/>
  <c r="R831" i="1"/>
  <c r="R830" i="1"/>
  <c r="O828" i="1"/>
  <c r="R827" i="1"/>
  <c r="R826" i="1"/>
  <c r="R825" i="1"/>
  <c r="R824" i="1"/>
  <c r="R823" i="1"/>
  <c r="R822" i="1"/>
  <c r="R821" i="1"/>
  <c r="R820" i="1"/>
  <c r="R819" i="1"/>
  <c r="R818" i="1"/>
  <c r="R817" i="1"/>
  <c r="O816" i="1"/>
  <c r="O815" i="1"/>
  <c r="O814" i="1"/>
  <c r="R813" i="1"/>
  <c r="O812" i="1"/>
  <c r="O811" i="1"/>
  <c r="R810" i="1"/>
  <c r="R809" i="1"/>
  <c r="R808" i="1"/>
  <c r="R807" i="1"/>
  <c r="R806" i="1"/>
  <c r="R805" i="1"/>
  <c r="R804" i="1"/>
  <c r="R803" i="1"/>
  <c r="R798" i="1"/>
  <c r="O797" i="1"/>
  <c r="R796" i="1"/>
  <c r="O795" i="1"/>
  <c r="R794" i="1"/>
  <c r="O793" i="1"/>
  <c r="O792" i="1"/>
  <c r="R791" i="1"/>
  <c r="R790" i="1"/>
  <c r="R789" i="1"/>
  <c r="R788" i="1"/>
  <c r="O781" i="1"/>
  <c r="O780" i="1"/>
  <c r="R779" i="1"/>
  <c r="O778" i="1"/>
  <c r="O777" i="1"/>
  <c r="R776" i="1"/>
  <c r="R775" i="1"/>
  <c r="R774" i="1"/>
  <c r="R773" i="1"/>
  <c r="R772" i="1"/>
  <c r="R771" i="1"/>
  <c r="R770" i="1"/>
  <c r="R769" i="1"/>
  <c r="O767" i="1"/>
  <c r="O765" i="1"/>
  <c r="O764" i="1"/>
  <c r="O762" i="1"/>
  <c r="O761" i="1"/>
  <c r="R760" i="1"/>
  <c r="O759" i="1"/>
  <c r="R758" i="1"/>
  <c r="R757" i="1"/>
  <c r="O752" i="1"/>
  <c r="R751" i="1"/>
  <c r="O750" i="1"/>
  <c r="R749" i="1"/>
  <c r="O748" i="1"/>
  <c r="R745" i="1"/>
  <c r="R744" i="1"/>
  <c r="R743" i="1"/>
  <c r="R736" i="1"/>
  <c r="R735" i="1"/>
  <c r="R734" i="1"/>
  <c r="O731" i="1"/>
  <c r="O730" i="1"/>
  <c r="O729" i="1"/>
  <c r="O728" i="1"/>
  <c r="O727" i="1"/>
  <c r="O725" i="1"/>
  <c r="O722" i="1"/>
  <c r="O717" i="1"/>
  <c r="O716" i="1"/>
  <c r="O715" i="1"/>
  <c r="O714" i="1"/>
  <c r="O713" i="1"/>
  <c r="O712" i="1"/>
  <c r="O711" i="1"/>
  <c r="O710" i="1"/>
  <c r="R709" i="1"/>
  <c r="R708" i="1"/>
  <c r="R707" i="1"/>
  <c r="R706" i="1"/>
  <c r="R705" i="1"/>
  <c r="R704" i="1"/>
  <c r="O703" i="1"/>
  <c r="O702" i="1"/>
  <c r="O701" i="1"/>
  <c r="O700" i="1"/>
  <c r="O699" i="1"/>
  <c r="R696" i="1"/>
  <c r="R695" i="1"/>
  <c r="R694" i="1"/>
  <c r="R693" i="1"/>
  <c r="R692" i="1"/>
  <c r="R691" i="1"/>
  <c r="R690" i="1"/>
  <c r="R689" i="1"/>
  <c r="R688" i="1"/>
  <c r="O687" i="1"/>
  <c r="O685" i="1"/>
  <c r="O684" i="1"/>
  <c r="O683" i="1"/>
  <c r="O681" i="1"/>
  <c r="R680" i="1"/>
  <c r="R679" i="1"/>
  <c r="O678" i="1"/>
  <c r="O677" i="1"/>
  <c r="O676" i="1"/>
  <c r="R671" i="1"/>
  <c r="R670" i="1"/>
  <c r="R669" i="1"/>
  <c r="R668" i="1"/>
  <c r="R667" i="1"/>
  <c r="R666" i="1"/>
  <c r="R665" i="1"/>
  <c r="R664" i="1"/>
  <c r="R663" i="1"/>
  <c r="O658" i="1"/>
  <c r="O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O643" i="1"/>
  <c r="O642" i="1"/>
  <c r="O641" i="1"/>
  <c r="R640" i="1"/>
  <c r="R639" i="1"/>
  <c r="O631" i="1"/>
  <c r="R630" i="1"/>
  <c r="O629" i="1"/>
  <c r="O628" i="1"/>
  <c r="O626" i="1"/>
  <c r="O625" i="1"/>
  <c r="O624" i="1"/>
  <c r="R623" i="1"/>
  <c r="R622" i="1"/>
  <c r="R621" i="1"/>
  <c r="R618" i="1"/>
  <c r="O614" i="1"/>
  <c r="R613" i="1"/>
  <c r="O612" i="1"/>
  <c r="R611" i="1"/>
  <c r="O513" i="1"/>
  <c r="O512" i="1"/>
  <c r="O511" i="1"/>
  <c r="R510" i="1"/>
  <c r="O509" i="1"/>
  <c r="R508" i="1"/>
  <c r="R507" i="1"/>
  <c r="R506" i="1"/>
  <c r="O504" i="1"/>
  <c r="R502" i="1"/>
  <c r="R501" i="1"/>
  <c r="R500" i="1"/>
  <c r="R499" i="1"/>
  <c r="R498" i="1"/>
  <c r="R497" i="1"/>
  <c r="R496" i="1"/>
  <c r="O495" i="1"/>
  <c r="R494" i="1"/>
  <c r="R493" i="1"/>
  <c r="R492" i="1"/>
  <c r="R491" i="1"/>
  <c r="R490" i="1"/>
  <c r="R489" i="1"/>
  <c r="R488" i="1"/>
  <c r="R487" i="1"/>
  <c r="R486" i="1"/>
  <c r="R485" i="1"/>
  <c r="R484" i="1"/>
  <c r="O481" i="1"/>
  <c r="O480" i="1"/>
  <c r="R479" i="1"/>
  <c r="O473" i="1"/>
  <c r="O472" i="1"/>
  <c r="O465" i="1"/>
  <c r="O463" i="1"/>
  <c r="R462" i="1"/>
  <c r="R461" i="1"/>
  <c r="R460" i="1"/>
  <c r="R459" i="1"/>
  <c r="R458" i="1"/>
  <c r="R457" i="1"/>
  <c r="R456" i="1"/>
  <c r="R455" i="1"/>
  <c r="R454" i="1"/>
  <c r="R453" i="1"/>
  <c r="O452" i="1"/>
  <c r="O451" i="1"/>
  <c r="O450" i="1"/>
  <c r="O449" i="1"/>
  <c r="O447" i="1"/>
  <c r="O445" i="1"/>
  <c r="O442" i="1"/>
  <c r="O441" i="1"/>
  <c r="O439" i="1"/>
  <c r="O437" i="1"/>
  <c r="R436" i="1"/>
  <c r="O435" i="1"/>
  <c r="R434" i="1"/>
  <c r="R433" i="1"/>
  <c r="R432" i="1"/>
  <c r="O431" i="1"/>
  <c r="O430" i="1"/>
  <c r="O429" i="1"/>
  <c r="O428" i="1"/>
  <c r="O426" i="1"/>
  <c r="O425" i="1"/>
  <c r="O424" i="1"/>
  <c r="O422" i="1"/>
  <c r="O421" i="1"/>
  <c r="O420" i="1"/>
  <c r="O418" i="1"/>
  <c r="O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O400" i="1"/>
  <c r="O399" i="1"/>
  <c r="R398" i="1"/>
  <c r="R397" i="1"/>
  <c r="R396" i="1"/>
  <c r="R395" i="1"/>
  <c r="R394" i="1"/>
  <c r="R389" i="1"/>
  <c r="O385" i="1"/>
  <c r="O381" i="1"/>
  <c r="R380" i="1"/>
  <c r="R379" i="1"/>
  <c r="O376" i="1"/>
  <c r="O375" i="1"/>
  <c r="R374" i="1"/>
  <c r="O373" i="1"/>
  <c r="R372" i="1"/>
  <c r="R371" i="1"/>
  <c r="O370" i="1"/>
  <c r="O369" i="1"/>
  <c r="O367" i="1"/>
  <c r="R366" i="1"/>
  <c r="R365" i="1"/>
  <c r="O363" i="1"/>
  <c r="R360" i="1"/>
  <c r="O359" i="1"/>
  <c r="R358" i="1"/>
  <c r="R357" i="1"/>
  <c r="R356" i="1"/>
  <c r="R355" i="1"/>
  <c r="O354" i="1"/>
  <c r="O353" i="1"/>
  <c r="O352" i="1"/>
  <c r="O350" i="1"/>
  <c r="O349" i="1"/>
  <c r="O348" i="1"/>
  <c r="O345" i="1"/>
  <c r="O343" i="1"/>
  <c r="R342" i="1"/>
  <c r="O341" i="1"/>
  <c r="O340" i="1"/>
  <c r="O339" i="1"/>
  <c r="O338" i="1"/>
  <c r="R337" i="1"/>
  <c r="R336" i="1"/>
  <c r="R335" i="1"/>
  <c r="O333" i="1"/>
  <c r="O332" i="1"/>
  <c r="O331" i="1"/>
  <c r="O330" i="1"/>
  <c r="R329" i="1"/>
  <c r="R328" i="1"/>
  <c r="R327" i="1"/>
  <c r="R326" i="1"/>
  <c r="R325" i="1"/>
  <c r="R324" i="1"/>
  <c r="R323" i="1"/>
  <c r="O322" i="1"/>
  <c r="O321" i="1"/>
  <c r="O320" i="1"/>
  <c r="O319" i="1"/>
  <c r="R318" i="1"/>
  <c r="O315" i="1"/>
  <c r="O314" i="1"/>
  <c r="R309" i="1"/>
  <c r="O308" i="1"/>
  <c r="O307" i="1"/>
  <c r="O306" i="1"/>
  <c r="O303" i="1"/>
  <c r="R302" i="1"/>
  <c r="R301" i="1"/>
  <c r="O300" i="1"/>
  <c r="O299" i="1"/>
  <c r="R298" i="1"/>
  <c r="O296" i="1"/>
  <c r="O295" i="1"/>
  <c r="O294" i="1"/>
  <c r="O293" i="1"/>
  <c r="R283" i="1"/>
  <c r="R282" i="1"/>
  <c r="R281" i="1"/>
  <c r="O280" i="1"/>
  <c r="O277" i="1"/>
  <c r="O274" i="1"/>
  <c r="O273" i="1"/>
  <c r="O272" i="1"/>
  <c r="O271" i="1"/>
  <c r="R267" i="1"/>
  <c r="O265" i="1"/>
  <c r="O264" i="1"/>
  <c r="R263" i="1"/>
  <c r="O262" i="1"/>
  <c r="R261" i="1"/>
  <c r="O260" i="1"/>
  <c r="O259" i="1"/>
  <c r="O258" i="1"/>
  <c r="O257" i="1"/>
  <c r="O256" i="1"/>
  <c r="O255" i="1"/>
  <c r="O254" i="1"/>
  <c r="O253" i="1"/>
  <c r="O252" i="1"/>
  <c r="O251" i="1"/>
  <c r="O249" i="1"/>
  <c r="O247" i="1"/>
  <c r="O246" i="1"/>
  <c r="O245" i="1"/>
  <c r="O244" i="1"/>
  <c r="O243" i="1"/>
  <c r="O239" i="1"/>
  <c r="R238" i="1"/>
  <c r="R237" i="1"/>
  <c r="R236" i="1"/>
  <c r="O234" i="1"/>
  <c r="O233" i="1"/>
  <c r="O225" i="1"/>
  <c r="O222" i="1"/>
  <c r="O220" i="1"/>
  <c r="O219" i="1"/>
  <c r="O216" i="1"/>
  <c r="O215" i="1"/>
  <c r="O214" i="1"/>
  <c r="O213" i="1"/>
  <c r="O211" i="1"/>
  <c r="R210" i="1"/>
  <c r="O209" i="1"/>
  <c r="O207" i="1"/>
  <c r="R206" i="1"/>
  <c r="O205" i="1"/>
  <c r="R203" i="1"/>
  <c r="R199" i="1"/>
  <c r="R198" i="1"/>
  <c r="O197" i="1"/>
  <c r="R196" i="1"/>
  <c r="O195" i="1"/>
  <c r="R194" i="1"/>
  <c r="R192" i="1"/>
  <c r="R191" i="1"/>
  <c r="R190" i="1"/>
  <c r="R188" i="1"/>
  <c r="O187" i="1"/>
  <c r="O186" i="1"/>
  <c r="O185" i="1"/>
  <c r="O184" i="1"/>
  <c r="O183" i="1"/>
  <c r="O182" i="1"/>
  <c r="O181" i="1"/>
  <c r="O180" i="1"/>
  <c r="O179" i="1"/>
  <c r="R178" i="1"/>
  <c r="R177" i="1"/>
  <c r="R174" i="1"/>
  <c r="R173" i="1"/>
  <c r="R172" i="1"/>
  <c r="R171" i="1"/>
  <c r="O164" i="1"/>
  <c r="O163" i="1"/>
  <c r="O162" i="1"/>
  <c r="O161" i="1"/>
  <c r="O160" i="1"/>
  <c r="O159" i="1"/>
  <c r="O158" i="1"/>
  <c r="O152" i="1"/>
  <c r="R149" i="1"/>
  <c r="R148" i="1"/>
  <c r="R147" i="1"/>
  <c r="R146" i="1"/>
  <c r="R145" i="1"/>
  <c r="O143" i="1"/>
  <c r="O142" i="1"/>
  <c r="R140" i="1"/>
  <c r="R139" i="1"/>
  <c r="R138" i="1"/>
  <c r="O137" i="1"/>
  <c r="O136" i="1"/>
  <c r="O135" i="1"/>
  <c r="O127" i="1"/>
  <c r="O126" i="1"/>
  <c r="R123" i="1"/>
  <c r="R122" i="1"/>
  <c r="R121" i="1"/>
  <c r="R120" i="1"/>
  <c r="R119" i="1"/>
  <c r="R118" i="1"/>
  <c r="O117" i="1"/>
  <c r="O116" i="1"/>
  <c r="O115" i="1"/>
  <c r="O112" i="1"/>
  <c r="O111" i="1"/>
  <c r="O110" i="1"/>
  <c r="O109" i="1"/>
  <c r="O108" i="1"/>
  <c r="R107" i="1"/>
  <c r="R106" i="1"/>
  <c r="R105" i="1"/>
  <c r="R104" i="1"/>
  <c r="R103" i="1"/>
  <c r="R102" i="1"/>
  <c r="R99" i="1"/>
  <c r="R98" i="1"/>
  <c r="R96" i="1"/>
  <c r="R95" i="1"/>
  <c r="R94" i="1"/>
  <c r="R93" i="1"/>
  <c r="R92" i="1"/>
  <c r="R91" i="1"/>
  <c r="R90" i="1"/>
  <c r="R89" i="1"/>
  <c r="O83" i="1"/>
  <c r="R82" i="1"/>
  <c r="O81" i="1"/>
  <c r="R80" i="1"/>
  <c r="O79" i="1"/>
  <c r="R78" i="1"/>
  <c r="O77" i="1"/>
  <c r="R76" i="1"/>
  <c r="R75" i="1"/>
  <c r="O75" i="1"/>
  <c r="R74" i="1"/>
  <c r="R73" i="1"/>
  <c r="O72" i="1"/>
  <c r="O71" i="1"/>
  <c r="R70" i="1"/>
  <c r="O69" i="1"/>
  <c r="R68" i="1"/>
  <c r="O67" i="1"/>
  <c r="R66" i="1"/>
  <c r="O65" i="1"/>
  <c r="R64" i="1"/>
  <c r="O63" i="1"/>
  <c r="O62" i="1"/>
  <c r="R61" i="1"/>
  <c r="O60" i="1"/>
  <c r="O59" i="1"/>
  <c r="O58" i="1"/>
  <c r="O57" i="1"/>
  <c r="O56" i="1"/>
  <c r="O55" i="1"/>
  <c r="O54" i="1"/>
  <c r="O52" i="1"/>
  <c r="R51" i="1"/>
  <c r="R50" i="1"/>
  <c r="O48" i="1"/>
  <c r="O47" i="1"/>
  <c r="R45" i="1"/>
  <c r="R44" i="1"/>
  <c r="R43" i="1"/>
  <c r="R42" i="1"/>
  <c r="R35" i="1"/>
  <c r="R34" i="1"/>
  <c r="R33" i="1"/>
  <c r="R32" i="1"/>
  <c r="R31" i="1"/>
  <c r="R30" i="1"/>
  <c r="R29" i="1"/>
  <c r="R28" i="1"/>
  <c r="O27" i="1"/>
  <c r="O26" i="1"/>
  <c r="R25" i="1"/>
  <c r="O22" i="1"/>
  <c r="R21" i="1"/>
  <c r="O20" i="1"/>
  <c r="R19" i="1"/>
  <c r="O17" i="1"/>
  <c r="R16" i="1"/>
  <c r="R15" i="1"/>
  <c r="O14" i="1"/>
  <c r="R13" i="1"/>
  <c r="R12" i="1"/>
  <c r="R11" i="1"/>
  <c r="R10" i="1"/>
  <c r="R9" i="1"/>
  <c r="R8" i="1"/>
  <c r="R7" i="1"/>
  <c r="R6" i="1"/>
  <c r="O4" i="1"/>
  <c r="R3" i="1"/>
  <c r="R2" i="1"/>
  <c r="O1991" i="1"/>
  <c r="R1986" i="1"/>
  <c r="O1984" i="1"/>
  <c r="R1979" i="1"/>
  <c r="O1978" i="1"/>
  <c r="O1977" i="1"/>
  <c r="R1976" i="1"/>
  <c r="R1975" i="1"/>
  <c r="R1974" i="1"/>
  <c r="R1973" i="1"/>
  <c r="O1968" i="1"/>
  <c r="O1953" i="1"/>
  <c r="O1952" i="1"/>
  <c r="R1948" i="1"/>
  <c r="R1947" i="1"/>
  <c r="R1946" i="1"/>
  <c r="R1945" i="1"/>
  <c r="R1944" i="1"/>
  <c r="R1943" i="1"/>
  <c r="R1942" i="1"/>
  <c r="R1941" i="1"/>
  <c r="O1940" i="1"/>
  <c r="O1937" i="1"/>
  <c r="R1936" i="1"/>
  <c r="R1935" i="1"/>
  <c r="O1934" i="1"/>
  <c r="O1933" i="1"/>
  <c r="R1932" i="1"/>
  <c r="R1931" i="1"/>
  <c r="O1930" i="1"/>
  <c r="R1929" i="1"/>
  <c r="O1928" i="1"/>
  <c r="O1927" i="1"/>
  <c r="R1926" i="1"/>
  <c r="O1925" i="1"/>
  <c r="O1924" i="1"/>
  <c r="R1923" i="1"/>
  <c r="O1922" i="1"/>
  <c r="R1921" i="1"/>
  <c r="R1918" i="1"/>
  <c r="R1917" i="1"/>
  <c r="R1916" i="1"/>
  <c r="R1915" i="1"/>
  <c r="R1914" i="1"/>
  <c r="O1910" i="1"/>
  <c r="R1909" i="1"/>
  <c r="O1908" i="1"/>
  <c r="R1907" i="1"/>
  <c r="O1906" i="1"/>
  <c r="R1905" i="1"/>
  <c r="R1903" i="1"/>
  <c r="R1902" i="1"/>
  <c r="R1901" i="1"/>
  <c r="R1900" i="1"/>
  <c r="R1899" i="1"/>
  <c r="O1898" i="1"/>
  <c r="R1888" i="1"/>
  <c r="R1887" i="1"/>
  <c r="R1886" i="1"/>
  <c r="R1885" i="1"/>
  <c r="R1884" i="1"/>
  <c r="O1881" i="1"/>
  <c r="R1880" i="1"/>
  <c r="O1879" i="1"/>
  <c r="O1878" i="1"/>
  <c r="R1877" i="1"/>
  <c r="R1876" i="1"/>
  <c r="O1875" i="1"/>
  <c r="O1874" i="1"/>
  <c r="R1873" i="1"/>
  <c r="O1872" i="1"/>
  <c r="R1871" i="1"/>
  <c r="R1870" i="1"/>
  <c r="O1867" i="1"/>
  <c r="O1855" i="1"/>
  <c r="O1854" i="1"/>
  <c r="R1851" i="1"/>
  <c r="O1850" i="1"/>
  <c r="R1849" i="1"/>
  <c r="O1848" i="1"/>
  <c r="R1847" i="1"/>
  <c r="O1846" i="1"/>
  <c r="R1845" i="1"/>
  <c r="O1844" i="1"/>
  <c r="R1843" i="1"/>
  <c r="O1842" i="1"/>
  <c r="R1841" i="1"/>
  <c r="O1840" i="1"/>
  <c r="R1839" i="1"/>
  <c r="O1836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R1819" i="1"/>
  <c r="R1818" i="1"/>
  <c r="O1816" i="1"/>
  <c r="O1815" i="1"/>
  <c r="O1814" i="1"/>
  <c r="R1811" i="1"/>
  <c r="R1810" i="1"/>
  <c r="R1809" i="1"/>
  <c r="R1808" i="1"/>
  <c r="O1807" i="1"/>
  <c r="O1781" i="1"/>
  <c r="R1779" i="1"/>
  <c r="R1778" i="1"/>
  <c r="R1777" i="1"/>
  <c r="R1776" i="1"/>
  <c r="R1774" i="1"/>
  <c r="R1773" i="1"/>
  <c r="R1770" i="1"/>
  <c r="R1769" i="1"/>
  <c r="R1768" i="1"/>
  <c r="R1767" i="1"/>
  <c r="O1761" i="1"/>
  <c r="O1760" i="1"/>
  <c r="O1756" i="1"/>
  <c r="O1755" i="1"/>
  <c r="O1754" i="1"/>
  <c r="O1749" i="1"/>
  <c r="O1747" i="1"/>
  <c r="O1746" i="1"/>
  <c r="O1745" i="1"/>
  <c r="O1744" i="1"/>
  <c r="O1741" i="1"/>
  <c r="R1740" i="1"/>
  <c r="O1739" i="1"/>
  <c r="R1738" i="1"/>
  <c r="O1737" i="1"/>
  <c r="R1736" i="1"/>
  <c r="O1735" i="1"/>
  <c r="R1734" i="1"/>
  <c r="R1733" i="1"/>
  <c r="R1732" i="1"/>
  <c r="R1731" i="1"/>
  <c r="R1730" i="1"/>
  <c r="R1729" i="1"/>
  <c r="R1727" i="1"/>
  <c r="O1722" i="1"/>
  <c r="O1721" i="1"/>
  <c r="O1720" i="1"/>
  <c r="O1719" i="1"/>
  <c r="O1718" i="1"/>
  <c r="O1717" i="1"/>
  <c r="O1716" i="1"/>
  <c r="O1715" i="1"/>
  <c r="O1714" i="1"/>
  <c r="O1713" i="1"/>
  <c r="O1712" i="1"/>
  <c r="O1708" i="1"/>
  <c r="O1707" i="1"/>
  <c r="R1706" i="1"/>
  <c r="R1705" i="1"/>
  <c r="R1704" i="1"/>
  <c r="R1703" i="1"/>
  <c r="R1702" i="1"/>
  <c r="R1701" i="1"/>
  <c r="R1700" i="1"/>
  <c r="R1699" i="1"/>
  <c r="R1698" i="1"/>
  <c r="R1697" i="1"/>
  <c r="R1696" i="1"/>
  <c r="O1694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O1676" i="1"/>
  <c r="O1675" i="1"/>
  <c r="O1674" i="1"/>
  <c r="O1673" i="1"/>
  <c r="R1671" i="1"/>
  <c r="R1670" i="1"/>
  <c r="R1669" i="1"/>
  <c r="R1668" i="1"/>
  <c r="R1667" i="1"/>
  <c r="R1666" i="1"/>
  <c r="O1664" i="1"/>
  <c r="O1663" i="1"/>
  <c r="O1662" i="1"/>
  <c r="R1659" i="1"/>
  <c r="R1658" i="1"/>
  <c r="R1657" i="1"/>
  <c r="R1656" i="1"/>
  <c r="R1655" i="1"/>
  <c r="R1654" i="1"/>
  <c r="R1653" i="1"/>
  <c r="R1645" i="1"/>
  <c r="O1641" i="1"/>
  <c r="O1640" i="1"/>
  <c r="O1639" i="1"/>
  <c r="O1638" i="1"/>
  <c r="R1636" i="1"/>
  <c r="R1635" i="1"/>
  <c r="R1634" i="1"/>
  <c r="R1633" i="1"/>
  <c r="R1632" i="1"/>
  <c r="O1628" i="1"/>
  <c r="O1623" i="1"/>
  <c r="O1622" i="1"/>
  <c r="O1621" i="1"/>
  <c r="R1620" i="1"/>
  <c r="R1619" i="1"/>
  <c r="R1618" i="1"/>
  <c r="O1617" i="1"/>
  <c r="R1616" i="1"/>
  <c r="R1615" i="1"/>
  <c r="O1614" i="1"/>
  <c r="R1613" i="1"/>
  <c r="O1612" i="1"/>
  <c r="R1611" i="1"/>
  <c r="O1610" i="1"/>
  <c r="R1609" i="1"/>
  <c r="O1608" i="1"/>
  <c r="R1607" i="1"/>
  <c r="O1606" i="1"/>
  <c r="R1605" i="1"/>
  <c r="O1605" i="1"/>
  <c r="R1604" i="1"/>
  <c r="O1603" i="1"/>
  <c r="O1602" i="1"/>
  <c r="R1601" i="1"/>
  <c r="O1600" i="1"/>
  <c r="R1599" i="1"/>
  <c r="O1598" i="1"/>
  <c r="O1597" i="1"/>
  <c r="O1596" i="1"/>
  <c r="O1593" i="1"/>
  <c r="R1592" i="1"/>
  <c r="O1591" i="1"/>
  <c r="R1583" i="1"/>
  <c r="R1582" i="1"/>
  <c r="R1581" i="1"/>
  <c r="R1580" i="1"/>
  <c r="R1579" i="1"/>
  <c r="R1578" i="1"/>
  <c r="R1577" i="1"/>
  <c r="R1576" i="1"/>
  <c r="R1575" i="1"/>
  <c r="O1573" i="1"/>
  <c r="O1572" i="1"/>
  <c r="O1568" i="1"/>
  <c r="O1562" i="1"/>
  <c r="O1561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28" i="1"/>
  <c r="R1527" i="1"/>
  <c r="R1526" i="1"/>
  <c r="R1525" i="1"/>
  <c r="R1524" i="1"/>
  <c r="R1523" i="1"/>
  <c r="R1519" i="1"/>
  <c r="R1518" i="1"/>
  <c r="R1517" i="1"/>
  <c r="O1516" i="1"/>
  <c r="O1511" i="1"/>
  <c r="R1510" i="1"/>
  <c r="O1509" i="1"/>
  <c r="R1503" i="1"/>
  <c r="R1501" i="1"/>
  <c r="O1501" i="1"/>
  <c r="R1500" i="1"/>
  <c r="O1500" i="1"/>
  <c r="R1499" i="1"/>
  <c r="O1499" i="1"/>
  <c r="R1498" i="1"/>
  <c r="O1498" i="1"/>
  <c r="R1497" i="1"/>
  <c r="R1496" i="1"/>
  <c r="R1495" i="1"/>
  <c r="O1494" i="1"/>
  <c r="R1493" i="1"/>
  <c r="O1491" i="1"/>
  <c r="O1489" i="1"/>
  <c r="R1488" i="1"/>
  <c r="O1485" i="1"/>
  <c r="O1481" i="1"/>
  <c r="O1480" i="1"/>
  <c r="O1479" i="1"/>
  <c r="O1478" i="1"/>
  <c r="O1477" i="1"/>
  <c r="O1473" i="1"/>
  <c r="O1467" i="1"/>
  <c r="O1466" i="1"/>
  <c r="O1465" i="1"/>
  <c r="O1464" i="1"/>
  <c r="O1463" i="1"/>
  <c r="R1461" i="1"/>
  <c r="R1460" i="1"/>
  <c r="R1459" i="1"/>
  <c r="R1458" i="1"/>
  <c r="R1457" i="1"/>
  <c r="R1456" i="1"/>
  <c r="R1455" i="1"/>
  <c r="O1454" i="1"/>
  <c r="O1453" i="1"/>
  <c r="O1447" i="1"/>
  <c r="O1441" i="1"/>
  <c r="R1429" i="1"/>
  <c r="R1428" i="1"/>
  <c r="R1427" i="1"/>
  <c r="R1426" i="1"/>
  <c r="R1425" i="1"/>
  <c r="O1421" i="1"/>
  <c r="O1420" i="1"/>
  <c r="O1416" i="1"/>
  <c r="O1415" i="1"/>
  <c r="O1412" i="1"/>
  <c r="R1411" i="1"/>
  <c r="O1410" i="1"/>
  <c r="R1409" i="1"/>
  <c r="O1408" i="1"/>
  <c r="R1407" i="1"/>
  <c r="O1406" i="1"/>
  <c r="R1404" i="1"/>
  <c r="O1403" i="1"/>
  <c r="R1400" i="1"/>
  <c r="R1397" i="1"/>
  <c r="R1396" i="1"/>
  <c r="R1395" i="1"/>
  <c r="R1393" i="1"/>
  <c r="R1392" i="1"/>
  <c r="R1385" i="1"/>
  <c r="R1384" i="1"/>
  <c r="O1380" i="1"/>
  <c r="R1378" i="1"/>
  <c r="R1377" i="1"/>
  <c r="R1376" i="1"/>
  <c r="O1374" i="1"/>
  <c r="O1373" i="1"/>
  <c r="O1372" i="1"/>
  <c r="O1363" i="1"/>
  <c r="O1361" i="1"/>
  <c r="O1360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3" i="1"/>
  <c r="O1320" i="1"/>
  <c r="O1319" i="1"/>
  <c r="R1309" i="1"/>
  <c r="R1308" i="1"/>
  <c r="R1307" i="1"/>
  <c r="R1306" i="1"/>
  <c r="R1305" i="1"/>
  <c r="R1304" i="1"/>
  <c r="R1303" i="1"/>
  <c r="O1300" i="1"/>
  <c r="O1299" i="1"/>
  <c r="O1298" i="1"/>
  <c r="R1296" i="1"/>
  <c r="R1295" i="1"/>
  <c r="R1294" i="1"/>
  <c r="O1293" i="1"/>
  <c r="O1287" i="1"/>
  <c r="R1285" i="1"/>
  <c r="R1284" i="1"/>
  <c r="O1272" i="1"/>
  <c r="R1271" i="1"/>
  <c r="R1269" i="1"/>
  <c r="R1268" i="1"/>
  <c r="R1267" i="1"/>
  <c r="R1266" i="1"/>
  <c r="R1265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O1243" i="1"/>
  <c r="O1236" i="1"/>
  <c r="O1235" i="1"/>
  <c r="O1234" i="1"/>
  <c r="O1229" i="1"/>
  <c r="O1228" i="1"/>
  <c r="O1227" i="1"/>
  <c r="O1226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O1205" i="1"/>
  <c r="R1202" i="1"/>
  <c r="O1200" i="1"/>
  <c r="O1199" i="1"/>
  <c r="O1198" i="1"/>
  <c r="R1196" i="1"/>
  <c r="R1195" i="1"/>
  <c r="R1194" i="1"/>
  <c r="R1193" i="1"/>
  <c r="R1192" i="1"/>
  <c r="R1191" i="1"/>
  <c r="O1187" i="1"/>
  <c r="O1186" i="1"/>
  <c r="O1185" i="1"/>
  <c r="O1184" i="1"/>
  <c r="R1182" i="1"/>
  <c r="O1181" i="1"/>
  <c r="R1180" i="1"/>
  <c r="R1178" i="1"/>
  <c r="R1177" i="1"/>
  <c r="R1176" i="1"/>
  <c r="R1170" i="1"/>
  <c r="R1169" i="1"/>
  <c r="O1168" i="1"/>
  <c r="R1166" i="1"/>
  <c r="R1165" i="1"/>
  <c r="R1164" i="1"/>
  <c r="O1162" i="1"/>
  <c r="R1161" i="1"/>
  <c r="R1160" i="1"/>
  <c r="R1159" i="1"/>
  <c r="R1158" i="1"/>
  <c r="O1147" i="1"/>
  <c r="R1146" i="1"/>
  <c r="R1143" i="1"/>
  <c r="R1142" i="1"/>
  <c r="R1141" i="1"/>
  <c r="R1140" i="1"/>
  <c r="R1139" i="1"/>
  <c r="O1138" i="1"/>
  <c r="O1137" i="1"/>
  <c r="O1136" i="1"/>
  <c r="O1130" i="1"/>
  <c r="O1118" i="1"/>
  <c r="O1117" i="1"/>
  <c r="O1116" i="1"/>
  <c r="O1112" i="1"/>
  <c r="O1111" i="1"/>
  <c r="O1110" i="1"/>
  <c r="O1109" i="1"/>
  <c r="R1101" i="1"/>
  <c r="O1098" i="1"/>
  <c r="O1097" i="1"/>
  <c r="O1096" i="1"/>
  <c r="R1095" i="1"/>
  <c r="O1092" i="1"/>
  <c r="O1091" i="1"/>
  <c r="O1090" i="1"/>
  <c r="O1089" i="1"/>
  <c r="O1086" i="1"/>
  <c r="O1083" i="1"/>
  <c r="O1080" i="1"/>
  <c r="R1078" i="1"/>
  <c r="R1077" i="1"/>
  <c r="R1076" i="1"/>
  <c r="R1075" i="1"/>
  <c r="R1074" i="1"/>
  <c r="R1073" i="1"/>
  <c r="R1072" i="1"/>
  <c r="O1067" i="1"/>
  <c r="O1066" i="1"/>
  <c r="O1065" i="1"/>
  <c r="O1064" i="1"/>
  <c r="O1063" i="1"/>
  <c r="O1062" i="1"/>
  <c r="R1061" i="1"/>
  <c r="R1060" i="1"/>
  <c r="R1059" i="1"/>
  <c r="R1058" i="1"/>
  <c r="R1057" i="1"/>
  <c r="R1056" i="1"/>
  <c r="R1055" i="1"/>
  <c r="O1049" i="1"/>
  <c r="O1048" i="1"/>
  <c r="O1042" i="1"/>
  <c r="O1041" i="1"/>
  <c r="O1040" i="1"/>
  <c r="O1039" i="1"/>
  <c r="O1038" i="1"/>
  <c r="O1035" i="1"/>
  <c r="O1034" i="1"/>
  <c r="O1033" i="1"/>
  <c r="O1032" i="1"/>
  <c r="O1031" i="1"/>
  <c r="R1028" i="1"/>
  <c r="R1027" i="1"/>
  <c r="R1026" i="1"/>
  <c r="R1025" i="1"/>
  <c r="O1022" i="1"/>
  <c r="O1021" i="1"/>
  <c r="R1020" i="1"/>
  <c r="R1019" i="1"/>
  <c r="O1019" i="1"/>
  <c r="O1018" i="1"/>
  <c r="O1017" i="1"/>
  <c r="R1016" i="1"/>
  <c r="O1015" i="1"/>
  <c r="R1014" i="1"/>
  <c r="O1013" i="1"/>
  <c r="O1012" i="1"/>
  <c r="R1011" i="1"/>
  <c r="O1011" i="1"/>
  <c r="R1010" i="1"/>
  <c r="O1009" i="1"/>
  <c r="R1008" i="1"/>
  <c r="O1007" i="1"/>
  <c r="R1006" i="1"/>
  <c r="R1005" i="1"/>
  <c r="R1004" i="1"/>
  <c r="R1003" i="1"/>
  <c r="R1002" i="1"/>
  <c r="R1001" i="1"/>
  <c r="R1000" i="1"/>
  <c r="R999" i="1"/>
  <c r="R995" i="1"/>
  <c r="R994" i="1"/>
  <c r="R993" i="1"/>
  <c r="R989" i="1"/>
  <c r="R988" i="1"/>
  <c r="R987" i="1"/>
  <c r="R986" i="1"/>
  <c r="R985" i="1"/>
  <c r="O984" i="1"/>
  <c r="R983" i="1"/>
  <c r="R982" i="1"/>
  <c r="O979" i="1"/>
  <c r="O978" i="1"/>
  <c r="O974" i="1"/>
  <c r="R973" i="1"/>
  <c r="R972" i="1"/>
  <c r="O971" i="1"/>
  <c r="O970" i="1"/>
  <c r="O965" i="1"/>
  <c r="O964" i="1"/>
  <c r="O963" i="1"/>
  <c r="O962" i="1"/>
  <c r="O961" i="1"/>
  <c r="O960" i="1"/>
  <c r="R957" i="1"/>
  <c r="O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34" i="1"/>
  <c r="O928" i="1"/>
  <c r="R927" i="1"/>
  <c r="O926" i="1"/>
  <c r="R925" i="1"/>
  <c r="R924" i="1"/>
  <c r="R923" i="1"/>
  <c r="R922" i="1"/>
  <c r="O919" i="1"/>
  <c r="R918" i="1"/>
  <c r="R917" i="1"/>
  <c r="R916" i="1"/>
  <c r="R915" i="1"/>
  <c r="R914" i="1"/>
  <c r="R910" i="1"/>
  <c r="R909" i="1"/>
  <c r="R908" i="1"/>
  <c r="R907" i="1"/>
  <c r="R906" i="1"/>
  <c r="O903" i="1"/>
  <c r="O902" i="1"/>
  <c r="O898" i="1"/>
  <c r="O897" i="1"/>
  <c r="O896" i="1"/>
  <c r="R895" i="1"/>
  <c r="O893" i="1"/>
  <c r="O891" i="1"/>
  <c r="O890" i="1"/>
  <c r="O889" i="1"/>
  <c r="O888" i="1"/>
  <c r="O887" i="1"/>
  <c r="R886" i="1"/>
  <c r="O885" i="1"/>
  <c r="O884" i="1"/>
  <c r="R883" i="1"/>
  <c r="O882" i="1"/>
  <c r="R881" i="1"/>
  <c r="O880" i="1"/>
  <c r="R879" i="1"/>
  <c r="O876" i="1"/>
  <c r="R875" i="1"/>
  <c r="O872" i="1"/>
  <c r="O871" i="1"/>
  <c r="O870" i="1"/>
  <c r="O868" i="1"/>
  <c r="O867" i="1"/>
  <c r="O866" i="1"/>
  <c r="O865" i="1"/>
  <c r="O864" i="1"/>
  <c r="O863" i="1"/>
  <c r="O862" i="1"/>
  <c r="O857" i="1"/>
  <c r="O854" i="1"/>
  <c r="R852" i="1"/>
  <c r="R851" i="1"/>
  <c r="R850" i="1"/>
  <c r="R849" i="1"/>
  <c r="R847" i="1"/>
  <c r="R846" i="1"/>
  <c r="O844" i="1"/>
  <c r="R842" i="1"/>
  <c r="R841" i="1"/>
  <c r="O829" i="1"/>
  <c r="O825" i="1"/>
  <c r="O824" i="1"/>
  <c r="O823" i="1"/>
  <c r="O822" i="1"/>
  <c r="O820" i="1"/>
  <c r="O819" i="1"/>
  <c r="O810" i="1"/>
  <c r="O809" i="1"/>
  <c r="O808" i="1"/>
  <c r="O807" i="1"/>
  <c r="O803" i="1"/>
  <c r="O802" i="1"/>
  <c r="R801" i="1"/>
  <c r="O800" i="1"/>
  <c r="O796" i="1"/>
  <c r="R792" i="1"/>
  <c r="O791" i="1"/>
  <c r="O788" i="1"/>
  <c r="R787" i="1"/>
  <c r="R786" i="1"/>
  <c r="R785" i="1"/>
  <c r="R784" i="1"/>
  <c r="R783" i="1"/>
  <c r="O782" i="1"/>
  <c r="O779" i="1"/>
  <c r="R778" i="1"/>
  <c r="R777" i="1"/>
  <c r="R768" i="1"/>
  <c r="O766" i="1"/>
  <c r="O763" i="1"/>
  <c r="O760" i="1"/>
  <c r="R759" i="1"/>
  <c r="O758" i="1"/>
  <c r="O757" i="1"/>
  <c r="O756" i="1"/>
  <c r="O755" i="1"/>
  <c r="R754" i="1"/>
  <c r="R753" i="1"/>
  <c r="O751" i="1"/>
  <c r="R748" i="1"/>
  <c r="R747" i="1"/>
  <c r="R746" i="1"/>
  <c r="O742" i="1"/>
  <c r="O741" i="1"/>
  <c r="O740" i="1"/>
  <c r="O739" i="1"/>
  <c r="O738" i="1"/>
  <c r="O737" i="1"/>
  <c r="O733" i="1"/>
  <c r="O732" i="1"/>
  <c r="O726" i="1"/>
  <c r="O724" i="1"/>
  <c r="O720" i="1"/>
  <c r="O719" i="1"/>
  <c r="O718" i="1"/>
  <c r="O709" i="1"/>
  <c r="O708" i="1"/>
  <c r="O706" i="1"/>
  <c r="O705" i="1"/>
  <c r="R702" i="1"/>
  <c r="O698" i="1"/>
  <c r="O697" i="1"/>
  <c r="O695" i="1"/>
  <c r="O694" i="1"/>
  <c r="O693" i="1"/>
  <c r="O682" i="1"/>
  <c r="R681" i="1"/>
  <c r="O680" i="1"/>
  <c r="O679" i="1"/>
  <c r="R678" i="1"/>
  <c r="R677" i="1"/>
  <c r="R676" i="1"/>
  <c r="R675" i="1"/>
  <c r="R674" i="1"/>
  <c r="O673" i="1"/>
  <c r="O672" i="1"/>
  <c r="O663" i="1"/>
  <c r="R662" i="1"/>
  <c r="O661" i="1"/>
  <c r="O660" i="1"/>
  <c r="O659" i="1"/>
  <c r="O656" i="1"/>
  <c r="O648" i="1"/>
  <c r="O639" i="1"/>
  <c r="R638" i="1"/>
  <c r="O637" i="1"/>
  <c r="R636" i="1"/>
  <c r="R635" i="1"/>
  <c r="O634" i="1"/>
  <c r="R633" i="1"/>
  <c r="R632" i="1"/>
  <c r="R631" i="1"/>
  <c r="O627" i="1"/>
  <c r="O623" i="1"/>
  <c r="O622" i="1"/>
  <c r="O621" i="1"/>
  <c r="R620" i="1"/>
  <c r="R619" i="1"/>
  <c r="O618" i="1"/>
  <c r="O617" i="1"/>
  <c r="O616" i="1"/>
  <c r="O615" i="1"/>
  <c r="O600" i="1"/>
  <c r="R599" i="1"/>
  <c r="R598" i="1"/>
  <c r="R597" i="1"/>
  <c r="O597" i="1"/>
  <c r="R596" i="1"/>
  <c r="O596" i="1"/>
  <c r="R595" i="1"/>
  <c r="O595" i="1"/>
  <c r="O594" i="1"/>
  <c r="O593" i="1"/>
  <c r="R592" i="1"/>
  <c r="R591" i="1"/>
  <c r="R590" i="1"/>
  <c r="R589" i="1"/>
  <c r="O588" i="1"/>
  <c r="R587" i="1"/>
  <c r="O586" i="1"/>
  <c r="R585" i="1"/>
  <c r="O584" i="1"/>
  <c r="O577" i="1"/>
  <c r="O575" i="1"/>
  <c r="R574" i="1"/>
  <c r="O572" i="1"/>
  <c r="R571" i="1"/>
  <c r="O571" i="1"/>
  <c r="R570" i="1"/>
  <c r="O569" i="1"/>
  <c r="R568" i="1"/>
  <c r="O568" i="1"/>
  <c r="R567" i="1"/>
  <c r="O567" i="1"/>
  <c r="R566" i="1"/>
  <c r="O565" i="1"/>
  <c r="O564" i="1"/>
  <c r="R563" i="1"/>
  <c r="R562" i="1"/>
  <c r="O561" i="1"/>
  <c r="O559" i="1"/>
  <c r="R558" i="1"/>
  <c r="O558" i="1"/>
  <c r="R557" i="1"/>
  <c r="R556" i="1"/>
  <c r="R555" i="1"/>
  <c r="O554" i="1"/>
  <c r="R553" i="1"/>
  <c r="O552" i="1"/>
  <c r="R551" i="1"/>
  <c r="O550" i="1"/>
  <c r="R549" i="1"/>
  <c r="O549" i="1"/>
  <c r="R548" i="1"/>
  <c r="R547" i="1"/>
  <c r="R546" i="1"/>
  <c r="O545" i="1"/>
  <c r="R544" i="1"/>
  <c r="O544" i="1"/>
  <c r="R543" i="1"/>
  <c r="R542" i="1"/>
  <c r="O542" i="1"/>
  <c r="R541" i="1"/>
  <c r="O540" i="1"/>
  <c r="R539" i="1"/>
  <c r="O538" i="1"/>
  <c r="R537" i="1"/>
  <c r="O536" i="1"/>
  <c r="R535" i="1"/>
  <c r="O534" i="1"/>
  <c r="R533" i="1"/>
  <c r="O532" i="1"/>
  <c r="R531" i="1"/>
  <c r="O530" i="1"/>
  <c r="R529" i="1"/>
  <c r="O528" i="1"/>
  <c r="R527" i="1"/>
  <c r="R526" i="1"/>
  <c r="R525" i="1"/>
  <c r="O523" i="1"/>
  <c r="R522" i="1"/>
  <c r="O521" i="1"/>
  <c r="R520" i="1"/>
  <c r="O519" i="1"/>
  <c r="R518" i="1"/>
  <c r="O517" i="1"/>
  <c r="R516" i="1"/>
  <c r="O515" i="1"/>
  <c r="O514" i="1"/>
  <c r="R513" i="1"/>
  <c r="R512" i="1"/>
  <c r="O510" i="1"/>
  <c r="R509" i="1"/>
  <c r="O508" i="1"/>
  <c r="O507" i="1"/>
  <c r="R505" i="1"/>
  <c r="R504" i="1"/>
  <c r="R503" i="1"/>
  <c r="R495" i="1"/>
  <c r="O494" i="1"/>
  <c r="O488" i="1"/>
  <c r="O487" i="1"/>
  <c r="O486" i="1"/>
  <c r="O483" i="1"/>
  <c r="O482" i="1"/>
  <c r="R480" i="1"/>
  <c r="O478" i="1"/>
  <c r="R477" i="1"/>
  <c r="O476" i="1"/>
  <c r="O475" i="1"/>
  <c r="O474" i="1"/>
  <c r="R472" i="1"/>
  <c r="R471" i="1"/>
  <c r="R470" i="1"/>
  <c r="R469" i="1"/>
  <c r="R468" i="1"/>
  <c r="R467" i="1"/>
  <c r="R466" i="1"/>
  <c r="R465" i="1"/>
  <c r="R464" i="1"/>
  <c r="R463" i="1"/>
  <c r="O462" i="1"/>
  <c r="O453" i="1"/>
  <c r="R449" i="1"/>
  <c r="R448" i="1"/>
  <c r="R447" i="1"/>
  <c r="R446" i="1"/>
  <c r="R445" i="1"/>
  <c r="R444" i="1"/>
  <c r="R443" i="1"/>
  <c r="R441" i="1"/>
  <c r="O440" i="1"/>
  <c r="O438" i="1"/>
  <c r="R437" i="1"/>
  <c r="O436" i="1"/>
  <c r="R435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O414" i="1"/>
  <c r="O413" i="1"/>
  <c r="R402" i="1"/>
  <c r="R401" i="1"/>
  <c r="O394" i="1"/>
  <c r="O393" i="1"/>
  <c r="O392" i="1"/>
  <c r="O391" i="1"/>
  <c r="O390" i="1"/>
  <c r="O388" i="1"/>
  <c r="R387" i="1"/>
  <c r="O386" i="1"/>
  <c r="R385" i="1"/>
  <c r="R384" i="1"/>
  <c r="R383" i="1"/>
  <c r="R382" i="1"/>
  <c r="O380" i="1"/>
  <c r="R378" i="1"/>
  <c r="R377" i="1"/>
  <c r="R376" i="1"/>
  <c r="O372" i="1"/>
  <c r="O366" i="1"/>
  <c r="R364" i="1"/>
  <c r="O362" i="1"/>
  <c r="O361" i="1"/>
  <c r="O360" i="1"/>
  <c r="R359" i="1"/>
  <c r="O358" i="1"/>
  <c r="O357" i="1"/>
  <c r="R351" i="1"/>
  <c r="R350" i="1"/>
  <c r="R349" i="1"/>
  <c r="R348" i="1"/>
  <c r="R347" i="1"/>
  <c r="R346" i="1"/>
  <c r="R345" i="1"/>
  <c r="R344" i="1"/>
  <c r="R343" i="1"/>
  <c r="O342" i="1"/>
  <c r="R341" i="1"/>
  <c r="R340" i="1"/>
  <c r="R339" i="1"/>
  <c r="R338" i="1"/>
  <c r="R334" i="1"/>
  <c r="O324" i="1"/>
  <c r="O323" i="1"/>
  <c r="O317" i="1"/>
  <c r="R316" i="1"/>
  <c r="O313" i="1"/>
  <c r="O312" i="1"/>
  <c r="O311" i="1"/>
  <c r="O310" i="1"/>
  <c r="R307" i="1"/>
  <c r="R306" i="1"/>
  <c r="R305" i="1"/>
  <c r="R304" i="1"/>
  <c r="O302" i="1"/>
  <c r="O301" i="1"/>
  <c r="R300" i="1"/>
  <c r="R299" i="1"/>
  <c r="O298" i="1"/>
  <c r="R297" i="1"/>
  <c r="R296" i="1"/>
  <c r="R292" i="1"/>
  <c r="O292" i="1"/>
  <c r="R291" i="1"/>
  <c r="O290" i="1"/>
  <c r="R289" i="1"/>
  <c r="O289" i="1"/>
  <c r="O288" i="1"/>
  <c r="O287" i="1"/>
  <c r="O286" i="1"/>
  <c r="O285" i="1"/>
  <c r="O284" i="1"/>
  <c r="R279" i="1"/>
  <c r="R278" i="1"/>
  <c r="R277" i="1"/>
  <c r="R276" i="1"/>
  <c r="R275" i="1"/>
  <c r="R274" i="1"/>
  <c r="R273" i="1"/>
  <c r="R272" i="1"/>
  <c r="R271" i="1"/>
  <c r="R270" i="1"/>
  <c r="R269" i="1"/>
  <c r="R266" i="1"/>
  <c r="R265" i="1"/>
  <c r="R264" i="1"/>
  <c r="R254" i="1"/>
  <c r="R253" i="1"/>
  <c r="R252" i="1"/>
  <c r="R251" i="1"/>
  <c r="R250" i="1"/>
  <c r="R249" i="1"/>
  <c r="R248" i="1"/>
  <c r="O242" i="1"/>
  <c r="O241" i="1"/>
  <c r="R235" i="1"/>
  <c r="R234" i="1"/>
  <c r="R233" i="1"/>
  <c r="R232" i="1"/>
  <c r="R231" i="1"/>
  <c r="R230" i="1"/>
  <c r="R229" i="1"/>
  <c r="R228" i="1"/>
  <c r="R227" i="1"/>
  <c r="R222" i="1"/>
  <c r="R221" i="1"/>
  <c r="R220" i="1"/>
  <c r="R219" i="1"/>
  <c r="R218" i="1"/>
  <c r="O217" i="1"/>
  <c r="R216" i="1"/>
  <c r="R215" i="1"/>
  <c r="R214" i="1"/>
  <c r="R213" i="1"/>
  <c r="R212" i="1"/>
  <c r="O208" i="1"/>
  <c r="O206" i="1"/>
  <c r="R205" i="1"/>
  <c r="R204" i="1"/>
  <c r="R201" i="1"/>
  <c r="O201" i="1"/>
  <c r="O199" i="1"/>
  <c r="O198" i="1"/>
  <c r="R197" i="1"/>
  <c r="O196" i="1"/>
  <c r="R195" i="1"/>
  <c r="O194" i="1"/>
  <c r="R193" i="1"/>
  <c r="O192" i="1"/>
  <c r="R175" i="1"/>
  <c r="O175" i="1"/>
  <c r="O174" i="1"/>
  <c r="O173" i="1"/>
  <c r="O172" i="1"/>
  <c r="O171" i="1"/>
  <c r="O170" i="1"/>
  <c r="O169" i="1"/>
  <c r="O168" i="1"/>
  <c r="O167" i="1"/>
  <c r="O166" i="1"/>
  <c r="O165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O148" i="1"/>
  <c r="O147" i="1"/>
  <c r="R144" i="1"/>
  <c r="R143" i="1"/>
  <c r="R141" i="1"/>
  <c r="O139" i="1"/>
  <c r="O138" i="1"/>
  <c r="O134" i="1"/>
  <c r="O133" i="1"/>
  <c r="O132" i="1"/>
  <c r="O131" i="1"/>
  <c r="O130" i="1"/>
  <c r="O129" i="1"/>
  <c r="O128" i="1"/>
  <c r="R126" i="1"/>
  <c r="R125" i="1"/>
  <c r="R124" i="1"/>
  <c r="O118" i="1"/>
  <c r="R116" i="1"/>
  <c r="O114" i="1"/>
  <c r="O113" i="1"/>
  <c r="O107" i="1"/>
  <c r="O106" i="1"/>
  <c r="O105" i="1"/>
  <c r="O104" i="1"/>
  <c r="O103" i="1"/>
  <c r="R101" i="1"/>
  <c r="R100" i="1"/>
  <c r="O99" i="1"/>
  <c r="O98" i="1"/>
  <c r="R97" i="1"/>
  <c r="O92" i="1"/>
  <c r="O89" i="1"/>
  <c r="O88" i="1"/>
  <c r="O87" i="1"/>
  <c r="O86" i="1"/>
  <c r="O85" i="1"/>
  <c r="O84" i="1"/>
  <c r="R83" i="1"/>
  <c r="O82" i="1"/>
  <c r="R81" i="1"/>
  <c r="O80" i="1"/>
  <c r="R79" i="1"/>
  <c r="O78" i="1"/>
  <c r="R77" i="1"/>
  <c r="O76" i="1"/>
  <c r="O74" i="1"/>
  <c r="O73" i="1"/>
  <c r="R72" i="1"/>
  <c r="O70" i="1"/>
  <c r="R69" i="1"/>
  <c r="O68" i="1"/>
  <c r="R67" i="1"/>
  <c r="O66" i="1"/>
  <c r="R65" i="1"/>
  <c r="O64" i="1"/>
  <c r="R63" i="1"/>
  <c r="R62" i="1"/>
  <c r="O53" i="1"/>
  <c r="O51" i="1"/>
  <c r="R49" i="1"/>
  <c r="R48" i="1"/>
  <c r="O46" i="1"/>
  <c r="O45" i="1"/>
  <c r="O44" i="1"/>
  <c r="O43" i="1"/>
  <c r="O42" i="1"/>
  <c r="R41" i="1"/>
  <c r="O41" i="1"/>
  <c r="R40" i="1"/>
  <c r="O39" i="1"/>
  <c r="R38" i="1"/>
  <c r="O37" i="1"/>
  <c r="R36" i="1"/>
  <c r="O29" i="1"/>
  <c r="O28" i="1"/>
  <c r="R27" i="1"/>
  <c r="R26" i="1"/>
  <c r="O25" i="1"/>
  <c r="R24" i="1"/>
  <c r="O24" i="1"/>
  <c r="O18" i="1"/>
  <c r="O16" i="1"/>
  <c r="O11" i="1"/>
  <c r="O3" i="1"/>
  <c r="O2" i="1"/>
  <c r="R1996" i="1"/>
  <c r="O1993" i="1"/>
  <c r="O1992" i="1"/>
  <c r="R1991" i="1"/>
  <c r="O1990" i="1"/>
  <c r="O1989" i="1"/>
  <c r="R1987" i="1"/>
  <c r="O1985" i="1"/>
  <c r="R1984" i="1"/>
  <c r="O1983" i="1"/>
  <c r="O1982" i="1"/>
  <c r="R1981" i="1"/>
  <c r="O1980" i="1"/>
  <c r="O1979" i="1"/>
  <c r="R1978" i="1"/>
  <c r="O1974" i="1"/>
  <c r="R1972" i="1"/>
  <c r="O1971" i="1"/>
  <c r="O1970" i="1"/>
  <c r="O1969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1" i="1"/>
  <c r="R1950" i="1"/>
  <c r="R1949" i="1"/>
  <c r="O1946" i="1"/>
  <c r="O1941" i="1"/>
  <c r="R1940" i="1"/>
  <c r="R1939" i="1"/>
  <c r="R1938" i="1"/>
  <c r="R1919" i="1"/>
  <c r="O1919" i="1"/>
  <c r="O1918" i="1"/>
  <c r="O1916" i="1"/>
  <c r="O1915" i="1"/>
  <c r="R1913" i="1"/>
  <c r="O1912" i="1"/>
  <c r="O1911" i="1"/>
  <c r="O1909" i="1"/>
  <c r="R1908" i="1"/>
  <c r="O1907" i="1"/>
  <c r="R1906" i="1"/>
  <c r="O1905" i="1"/>
  <c r="R1904" i="1"/>
  <c r="O1903" i="1"/>
  <c r="O1900" i="1"/>
  <c r="R1898" i="1"/>
  <c r="R1897" i="1"/>
  <c r="R1896" i="1"/>
  <c r="R1895" i="1"/>
  <c r="R1894" i="1"/>
  <c r="R1893" i="1"/>
  <c r="R1892" i="1"/>
  <c r="R1891" i="1"/>
  <c r="R1890" i="1"/>
  <c r="R1889" i="1"/>
  <c r="O1886" i="1"/>
  <c r="R1883" i="1"/>
  <c r="O1868" i="1"/>
  <c r="O1866" i="1"/>
  <c r="O1865" i="1"/>
  <c r="O1864" i="1"/>
  <c r="O1863" i="1"/>
  <c r="O1862" i="1"/>
  <c r="O1861" i="1"/>
  <c r="O1860" i="1"/>
  <c r="O1859" i="1"/>
  <c r="O1858" i="1"/>
  <c r="O1857" i="1"/>
  <c r="O1856" i="1"/>
  <c r="R1855" i="1"/>
  <c r="R1854" i="1"/>
  <c r="R1853" i="1"/>
  <c r="O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O1819" i="1"/>
  <c r="O1818" i="1"/>
  <c r="O1817" i="1"/>
  <c r="R1816" i="1"/>
  <c r="R1815" i="1"/>
  <c r="R1814" i="1"/>
  <c r="R1813" i="1"/>
  <c r="R1812" i="1"/>
  <c r="O1811" i="1"/>
  <c r="O1808" i="1"/>
  <c r="R1807" i="1"/>
  <c r="R1806" i="1"/>
  <c r="R1805" i="1"/>
  <c r="R1804" i="1"/>
  <c r="O1803" i="1"/>
  <c r="R1801" i="1"/>
  <c r="O1800" i="1"/>
  <c r="R1799" i="1"/>
  <c r="O1798" i="1"/>
  <c r="R1797" i="1"/>
  <c r="O1796" i="1"/>
  <c r="R1795" i="1"/>
  <c r="O1794" i="1"/>
  <c r="R1793" i="1"/>
  <c r="O1793" i="1"/>
  <c r="R1792" i="1"/>
  <c r="O1791" i="1"/>
  <c r="O1790" i="1"/>
  <c r="R1789" i="1"/>
  <c r="O1788" i="1"/>
  <c r="R1787" i="1"/>
  <c r="O1786" i="1"/>
  <c r="R1785" i="1"/>
  <c r="R1784" i="1"/>
  <c r="O1783" i="1"/>
  <c r="O1782" i="1"/>
  <c r="R1781" i="1"/>
  <c r="R1780" i="1"/>
  <c r="O1778" i="1"/>
  <c r="O1777" i="1"/>
  <c r="O1776" i="1"/>
  <c r="O1775" i="1"/>
  <c r="O1774" i="1"/>
  <c r="R1772" i="1"/>
  <c r="R1771" i="1"/>
  <c r="O1770" i="1"/>
  <c r="R1765" i="1"/>
  <c r="O1765" i="1"/>
  <c r="O1764" i="1"/>
  <c r="O1763" i="1"/>
  <c r="O1762" i="1"/>
  <c r="R1759" i="1"/>
  <c r="R1758" i="1"/>
  <c r="R1757" i="1"/>
  <c r="R1756" i="1"/>
  <c r="R1755" i="1"/>
  <c r="R1754" i="1"/>
  <c r="O1753" i="1"/>
  <c r="O1752" i="1"/>
  <c r="R1751" i="1"/>
  <c r="R1750" i="1"/>
  <c r="R1749" i="1"/>
  <c r="R1748" i="1"/>
  <c r="R1747" i="1"/>
  <c r="R1743" i="1"/>
  <c r="R1742" i="1"/>
  <c r="O1733" i="1"/>
  <c r="O1731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O1711" i="1"/>
  <c r="O1710" i="1"/>
  <c r="O1709" i="1"/>
  <c r="O1701" i="1"/>
  <c r="O1700" i="1"/>
  <c r="O1699" i="1"/>
  <c r="O1698" i="1"/>
  <c r="O1697" i="1"/>
  <c r="R1695" i="1"/>
  <c r="R1694" i="1"/>
  <c r="R1693" i="1"/>
  <c r="R1692" i="1"/>
  <c r="R1691" i="1"/>
  <c r="O1690" i="1"/>
  <c r="O1688" i="1"/>
  <c r="O1687" i="1"/>
  <c r="O1685" i="1"/>
  <c r="O1683" i="1"/>
  <c r="O1681" i="1"/>
  <c r="O1680" i="1"/>
  <c r="O1679" i="1"/>
  <c r="O1678" i="1"/>
  <c r="R1676" i="1"/>
  <c r="R1675" i="1"/>
  <c r="R1674" i="1"/>
  <c r="R1673" i="1"/>
  <c r="R1672" i="1"/>
  <c r="O1670" i="1"/>
  <c r="O1669" i="1"/>
  <c r="O1668" i="1"/>
  <c r="O1667" i="1"/>
  <c r="O1666" i="1"/>
  <c r="R1665" i="1"/>
  <c r="O1661" i="1"/>
  <c r="O1660" i="1"/>
  <c r="O1659" i="1"/>
  <c r="O1658" i="1"/>
  <c r="O1657" i="1"/>
  <c r="O1656" i="1"/>
  <c r="O1655" i="1"/>
  <c r="R1652" i="1"/>
  <c r="O1651" i="1"/>
  <c r="R1650" i="1"/>
  <c r="O1649" i="1"/>
  <c r="R1648" i="1"/>
  <c r="O1647" i="1"/>
  <c r="R1646" i="1"/>
  <c r="O1645" i="1"/>
  <c r="R1644" i="1"/>
  <c r="O1643" i="1"/>
  <c r="O1642" i="1"/>
  <c r="O1637" i="1"/>
  <c r="O1635" i="1"/>
  <c r="O1632" i="1"/>
  <c r="R1631" i="1"/>
  <c r="R1630" i="1"/>
  <c r="R1629" i="1"/>
  <c r="R1628" i="1"/>
  <c r="R1627" i="1"/>
  <c r="O1626" i="1"/>
  <c r="O1625" i="1"/>
  <c r="O1624" i="1"/>
  <c r="R1621" i="1"/>
  <c r="O1620" i="1"/>
  <c r="O1619" i="1"/>
  <c r="O1618" i="1"/>
  <c r="R1617" i="1"/>
  <c r="O1616" i="1"/>
  <c r="O1615" i="1"/>
  <c r="R1614" i="1"/>
  <c r="O1613" i="1"/>
  <c r="R1612" i="1"/>
  <c r="O1611" i="1"/>
  <c r="R1610" i="1"/>
  <c r="O1609" i="1"/>
  <c r="R1608" i="1"/>
  <c r="O1607" i="1"/>
  <c r="R1606" i="1"/>
  <c r="O1604" i="1"/>
  <c r="R1603" i="1"/>
  <c r="R1602" i="1"/>
  <c r="O1601" i="1"/>
  <c r="R1600" i="1"/>
  <c r="O1599" i="1"/>
  <c r="R1598" i="1"/>
  <c r="R1597" i="1"/>
  <c r="R1596" i="1"/>
  <c r="R1595" i="1"/>
  <c r="R1591" i="1"/>
  <c r="R1590" i="1"/>
  <c r="R1589" i="1"/>
  <c r="R1588" i="1"/>
  <c r="R1587" i="1"/>
  <c r="R1586" i="1"/>
  <c r="R1585" i="1"/>
  <c r="R1584" i="1"/>
  <c r="O1583" i="1"/>
  <c r="O1578" i="1"/>
  <c r="O1577" i="1"/>
  <c r="O1576" i="1"/>
  <c r="O1575" i="1"/>
  <c r="R1574" i="1"/>
  <c r="O1571" i="1"/>
  <c r="O1570" i="1"/>
  <c r="O1569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O1549" i="1"/>
  <c r="O1548" i="1"/>
  <c r="O1547" i="1"/>
  <c r="O1544" i="1"/>
  <c r="O1542" i="1"/>
  <c r="O1541" i="1"/>
  <c r="O1536" i="1"/>
  <c r="O1534" i="1"/>
  <c r="R1533" i="1"/>
  <c r="R1532" i="1"/>
  <c r="R1531" i="1"/>
  <c r="R1530" i="1"/>
  <c r="R1529" i="1"/>
  <c r="O1524" i="1"/>
  <c r="O1523" i="1"/>
  <c r="R1522" i="1"/>
  <c r="O1521" i="1"/>
  <c r="O1520" i="1"/>
  <c r="O1519" i="1"/>
  <c r="O1515" i="1"/>
  <c r="O1514" i="1"/>
  <c r="O1513" i="1"/>
  <c r="O1512" i="1"/>
  <c r="R1511" i="1"/>
  <c r="O1510" i="1"/>
  <c r="R1509" i="1"/>
  <c r="R1508" i="1"/>
  <c r="O1508" i="1"/>
  <c r="R1507" i="1"/>
  <c r="R1506" i="1"/>
  <c r="R1505" i="1"/>
  <c r="R1504" i="1"/>
  <c r="O1503" i="1"/>
  <c r="R1492" i="1"/>
  <c r="R1491" i="1"/>
  <c r="R1490" i="1"/>
  <c r="O1487" i="1"/>
  <c r="O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O1462" i="1"/>
  <c r="O1461" i="1"/>
  <c r="O1460" i="1"/>
  <c r="O1458" i="1"/>
  <c r="O1457" i="1"/>
  <c r="O1456" i="1"/>
  <c r="O1455" i="1"/>
  <c r="R1454" i="1"/>
  <c r="R1453" i="1"/>
  <c r="R1452" i="1"/>
  <c r="R1451" i="1"/>
  <c r="O1450" i="1"/>
  <c r="O1449" i="1"/>
  <c r="R1448" i="1"/>
  <c r="O1446" i="1"/>
  <c r="O1445" i="1"/>
  <c r="O1444" i="1"/>
  <c r="O1443" i="1"/>
  <c r="O1442" i="1"/>
  <c r="O1440" i="1"/>
  <c r="O1439" i="1"/>
  <c r="R1438" i="1"/>
  <c r="R1437" i="1"/>
  <c r="O1436" i="1"/>
  <c r="O1435" i="1"/>
  <c r="O1434" i="1"/>
  <c r="O1433" i="1"/>
  <c r="O1432" i="1"/>
  <c r="O1431" i="1"/>
  <c r="O1430" i="1"/>
  <c r="O1426" i="1"/>
  <c r="O1425" i="1"/>
  <c r="O1424" i="1"/>
  <c r="O1423" i="1"/>
  <c r="R1422" i="1"/>
  <c r="R1421" i="1"/>
  <c r="R1420" i="1"/>
  <c r="R1419" i="1"/>
  <c r="R1418" i="1"/>
  <c r="R1417" i="1"/>
  <c r="R1416" i="1"/>
  <c r="R1415" i="1"/>
  <c r="R1413" i="1"/>
  <c r="O1411" i="1"/>
  <c r="R1410" i="1"/>
  <c r="O1409" i="1"/>
  <c r="R1408" i="1"/>
  <c r="O1402" i="1"/>
  <c r="O1401" i="1"/>
  <c r="O1400" i="1"/>
  <c r="R1399" i="1"/>
  <c r="R1398" i="1"/>
  <c r="O1394" i="1"/>
  <c r="O1393" i="1"/>
  <c r="O1392" i="1"/>
  <c r="O1391" i="1"/>
  <c r="R1390" i="1"/>
  <c r="R1389" i="1"/>
  <c r="R1388" i="1"/>
  <c r="R1387" i="1"/>
  <c r="R1386" i="1"/>
  <c r="O1385" i="1"/>
  <c r="O1384" i="1"/>
  <c r="R1383" i="1"/>
  <c r="O1382" i="1"/>
  <c r="O1381" i="1"/>
  <c r="O1379" i="1"/>
  <c r="O1378" i="1"/>
  <c r="O1377" i="1"/>
  <c r="O1376" i="1"/>
  <c r="R1373" i="1"/>
  <c r="R1372" i="1"/>
  <c r="R1371" i="1"/>
  <c r="R1370" i="1"/>
  <c r="R1369" i="1"/>
  <c r="R1368" i="1"/>
  <c r="R1367" i="1"/>
  <c r="R1366" i="1"/>
  <c r="R1365" i="1"/>
  <c r="R1364" i="1"/>
  <c r="R1363" i="1"/>
  <c r="R1360" i="1"/>
  <c r="R1359" i="1"/>
  <c r="R1358" i="1"/>
  <c r="O1355" i="1"/>
  <c r="O1353" i="1"/>
  <c r="O1352" i="1"/>
  <c r="O1351" i="1"/>
  <c r="O1350" i="1"/>
  <c r="O1346" i="1"/>
  <c r="R1334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O1312" i="1"/>
  <c r="O1311" i="1"/>
  <c r="O1310" i="1"/>
  <c r="O1308" i="1"/>
  <c r="O1305" i="1"/>
  <c r="O1302" i="1"/>
  <c r="O1301" i="1"/>
  <c r="R1300" i="1"/>
  <c r="R1299" i="1"/>
  <c r="R1298" i="1"/>
  <c r="O1297" i="1"/>
  <c r="O1295" i="1"/>
  <c r="O1294" i="1"/>
  <c r="R1293" i="1"/>
  <c r="R1292" i="1"/>
  <c r="O1291" i="1"/>
  <c r="O1290" i="1"/>
  <c r="O1289" i="1"/>
  <c r="O1288" i="1"/>
  <c r="O1286" i="1"/>
  <c r="O1285" i="1"/>
  <c r="O1284" i="1"/>
  <c r="R1283" i="1"/>
  <c r="R1282" i="1"/>
  <c r="R1281" i="1"/>
  <c r="R1280" i="1"/>
  <c r="R1279" i="1"/>
  <c r="R1278" i="1"/>
  <c r="R1277" i="1"/>
  <c r="O1276" i="1"/>
  <c r="O1275" i="1"/>
  <c r="O1274" i="1"/>
  <c r="O1273" i="1"/>
  <c r="O1268" i="1"/>
  <c r="O1267" i="1"/>
  <c r="O1266" i="1"/>
  <c r="O1265" i="1"/>
  <c r="R1264" i="1"/>
  <c r="O1263" i="1"/>
  <c r="O1262" i="1"/>
  <c r="O1261" i="1"/>
  <c r="O1256" i="1"/>
  <c r="O1255" i="1"/>
  <c r="O1254" i="1"/>
  <c r="O1253" i="1"/>
  <c r="O1252" i="1"/>
  <c r="O1250" i="1"/>
  <c r="O1249" i="1"/>
  <c r="R1247" i="1"/>
  <c r="O1246" i="1"/>
  <c r="O1245" i="1"/>
  <c r="O1244" i="1"/>
  <c r="R1243" i="1"/>
  <c r="R1242" i="1"/>
  <c r="R1241" i="1"/>
  <c r="R1240" i="1"/>
  <c r="O1239" i="1"/>
  <c r="R1238" i="1"/>
  <c r="R1237" i="1"/>
  <c r="R1236" i="1"/>
  <c r="R1235" i="1"/>
  <c r="R1234" i="1"/>
  <c r="R1233" i="1"/>
  <c r="R1232" i="1"/>
  <c r="R1231" i="1"/>
  <c r="R1229" i="1"/>
  <c r="R1227" i="1"/>
  <c r="R1226" i="1"/>
  <c r="R1225" i="1"/>
  <c r="R1224" i="1"/>
  <c r="O1223" i="1"/>
  <c r="O1222" i="1"/>
  <c r="O1221" i="1"/>
  <c r="O1220" i="1"/>
  <c r="O1219" i="1"/>
  <c r="O1217" i="1"/>
  <c r="O1214" i="1"/>
  <c r="O1211" i="1"/>
  <c r="O1209" i="1"/>
  <c r="O1207" i="1"/>
  <c r="R1205" i="1"/>
  <c r="R1204" i="1"/>
  <c r="R1203" i="1"/>
  <c r="O1201" i="1"/>
  <c r="O1197" i="1"/>
  <c r="O1195" i="1"/>
  <c r="O1193" i="1"/>
  <c r="O1192" i="1"/>
  <c r="O1191" i="1"/>
  <c r="R1190" i="1"/>
  <c r="R1189" i="1"/>
  <c r="R1188" i="1"/>
  <c r="R1187" i="1"/>
  <c r="R1186" i="1"/>
  <c r="R1185" i="1"/>
  <c r="R1184" i="1"/>
  <c r="O1183" i="1"/>
  <c r="O1182" i="1"/>
  <c r="O1179" i="1"/>
  <c r="O1176" i="1"/>
  <c r="R1175" i="1"/>
  <c r="O1174" i="1"/>
  <c r="R1173" i="1"/>
  <c r="O1172" i="1"/>
  <c r="R1171" i="1"/>
  <c r="O1170" i="1"/>
  <c r="O1167" i="1"/>
  <c r="O1163" i="1"/>
  <c r="R1162" i="1"/>
  <c r="O1161" i="1"/>
  <c r="O1160" i="1"/>
  <c r="O1159" i="1"/>
  <c r="R1157" i="1"/>
  <c r="O1156" i="1"/>
  <c r="R1155" i="1"/>
  <c r="O1154" i="1"/>
  <c r="R1153" i="1"/>
  <c r="O1152" i="1"/>
  <c r="R1151" i="1"/>
  <c r="R1150" i="1"/>
  <c r="R1148" i="1"/>
  <c r="O1146" i="1"/>
  <c r="R1145" i="1"/>
  <c r="R1144" i="1"/>
  <c r="O1142" i="1"/>
  <c r="O1141" i="1"/>
  <c r="O1140" i="1"/>
  <c r="O1139" i="1"/>
  <c r="R1138" i="1"/>
  <c r="R1137" i="1"/>
  <c r="R1136" i="1"/>
  <c r="O1135" i="1"/>
  <c r="O1134" i="1"/>
  <c r="O1133" i="1"/>
  <c r="O1132" i="1"/>
  <c r="O1131" i="1"/>
  <c r="O1129" i="1"/>
  <c r="O1128" i="1"/>
  <c r="O1127" i="1"/>
  <c r="O1126" i="1"/>
  <c r="O1125" i="1"/>
  <c r="O1124" i="1"/>
  <c r="O1123" i="1"/>
  <c r="O1122" i="1"/>
  <c r="O1121" i="1"/>
  <c r="O1119" i="1"/>
  <c r="R1118" i="1"/>
  <c r="O1115" i="1"/>
  <c r="O1114" i="1"/>
  <c r="O1113" i="1"/>
  <c r="O1108" i="1"/>
  <c r="O1107" i="1"/>
  <c r="R1106" i="1"/>
  <c r="R1105" i="1"/>
  <c r="R1104" i="1"/>
  <c r="R1103" i="1"/>
  <c r="O1101" i="1"/>
  <c r="R1100" i="1"/>
  <c r="R1099" i="1"/>
  <c r="O1095" i="1"/>
  <c r="R1094" i="1"/>
  <c r="R1093" i="1"/>
  <c r="R1092" i="1"/>
  <c r="R1091" i="1"/>
  <c r="R1090" i="1"/>
  <c r="R1089" i="1"/>
  <c r="R1088" i="1"/>
  <c r="O1087" i="1"/>
  <c r="R1086" i="1"/>
  <c r="R1085" i="1"/>
  <c r="R1084" i="1"/>
  <c r="R1083" i="1"/>
  <c r="R1082" i="1"/>
  <c r="R1081" i="1"/>
  <c r="R1080" i="1"/>
  <c r="R1079" i="1"/>
  <c r="O1075" i="1"/>
  <c r="O1074" i="1"/>
  <c r="O1073" i="1"/>
  <c r="O1072" i="1"/>
  <c r="O1071" i="1"/>
  <c r="O1070" i="1"/>
  <c r="O1069" i="1"/>
  <c r="O1068" i="1"/>
  <c r="R1063" i="1"/>
  <c r="R1062" i="1"/>
  <c r="O1061" i="1"/>
  <c r="O1059" i="1"/>
  <c r="O1058" i="1"/>
  <c r="O1057" i="1"/>
  <c r="O1054" i="1"/>
  <c r="R1053" i="1"/>
  <c r="R1052" i="1"/>
  <c r="R1051" i="1"/>
  <c r="R1050" i="1"/>
  <c r="O1047" i="1"/>
  <c r="O1046" i="1"/>
  <c r="O1045" i="1"/>
  <c r="O1044" i="1"/>
  <c r="O1043" i="1"/>
  <c r="O1037" i="1"/>
  <c r="R1036" i="1"/>
  <c r="R1035" i="1"/>
  <c r="R1034" i="1"/>
  <c r="R1033" i="1"/>
  <c r="R1032" i="1"/>
  <c r="O1029" i="1"/>
  <c r="O1028" i="1"/>
  <c r="O1026" i="1"/>
  <c r="R1024" i="1"/>
  <c r="O1023" i="1"/>
  <c r="O1002" i="1"/>
  <c r="O1001" i="1"/>
  <c r="O1000" i="1"/>
  <c r="O999" i="1"/>
  <c r="R998" i="1"/>
  <c r="R997" i="1"/>
  <c r="R996" i="1"/>
  <c r="O992" i="1"/>
  <c r="O991" i="1"/>
  <c r="O989" i="1"/>
  <c r="O988" i="1"/>
  <c r="O986" i="1"/>
  <c r="O985" i="1"/>
  <c r="R984" i="1"/>
  <c r="O983" i="1"/>
  <c r="O982" i="1"/>
  <c r="R981" i="1"/>
  <c r="R980" i="1"/>
  <c r="R979" i="1"/>
  <c r="O977" i="1"/>
  <c r="O976" i="1"/>
  <c r="R975" i="1"/>
  <c r="R974" i="1"/>
  <c r="O969" i="1"/>
  <c r="O968" i="1"/>
  <c r="O967" i="1"/>
  <c r="O966" i="1"/>
  <c r="R962" i="1"/>
  <c r="R961" i="1"/>
  <c r="R960" i="1"/>
  <c r="R959" i="1"/>
  <c r="R958" i="1"/>
  <c r="O954" i="1"/>
  <c r="O953" i="1"/>
  <c r="O952" i="1"/>
  <c r="O950" i="1"/>
  <c r="O949" i="1"/>
  <c r="O946" i="1"/>
  <c r="O945" i="1"/>
  <c r="O943" i="1"/>
  <c r="O941" i="1"/>
  <c r="R940" i="1"/>
  <c r="O939" i="1"/>
  <c r="R938" i="1"/>
  <c r="O937" i="1"/>
  <c r="O936" i="1"/>
  <c r="R935" i="1"/>
  <c r="O934" i="1"/>
  <c r="R933" i="1"/>
  <c r="R932" i="1"/>
  <c r="R931" i="1"/>
  <c r="R930" i="1"/>
  <c r="R929" i="1"/>
  <c r="R928" i="1"/>
  <c r="O927" i="1"/>
  <c r="R926" i="1"/>
  <c r="O923" i="1"/>
  <c r="O922" i="1"/>
  <c r="O921" i="1"/>
  <c r="O920" i="1"/>
  <c r="R919" i="1"/>
  <c r="O918" i="1"/>
  <c r="O915" i="1"/>
  <c r="R913" i="1"/>
  <c r="O912" i="1"/>
  <c r="R911" i="1"/>
  <c r="O909" i="1"/>
  <c r="R905" i="1"/>
  <c r="R904" i="1"/>
  <c r="R903" i="1"/>
  <c r="R902" i="1"/>
  <c r="R901" i="1"/>
  <c r="R900" i="1"/>
  <c r="O899" i="1"/>
  <c r="O895" i="1"/>
  <c r="O894" i="1"/>
  <c r="R891" i="1"/>
  <c r="R890" i="1"/>
  <c r="R889" i="1"/>
  <c r="R888" i="1"/>
  <c r="R878" i="1"/>
  <c r="R877" i="1"/>
  <c r="R876" i="1"/>
  <c r="O875" i="1"/>
  <c r="O874" i="1"/>
  <c r="O873" i="1"/>
  <c r="R871" i="1"/>
  <c r="R870" i="1"/>
  <c r="R869" i="1"/>
  <c r="R868" i="1"/>
  <c r="R867" i="1"/>
  <c r="R866" i="1"/>
  <c r="R865" i="1"/>
  <c r="R864" i="1"/>
  <c r="O861" i="1"/>
  <c r="R860" i="1"/>
  <c r="R859" i="1"/>
  <c r="R858" i="1"/>
  <c r="R857" i="1"/>
  <c r="R856" i="1"/>
  <c r="R855" i="1"/>
  <c r="R854" i="1"/>
  <c r="R853" i="1"/>
  <c r="O849" i="1"/>
  <c r="O847" i="1"/>
  <c r="O846" i="1"/>
  <c r="O845" i="1"/>
  <c r="O843" i="1"/>
  <c r="O842" i="1"/>
  <c r="O841" i="1"/>
  <c r="O840" i="1"/>
  <c r="R839" i="1"/>
  <c r="R838" i="1"/>
  <c r="R837" i="1"/>
  <c r="O836" i="1"/>
  <c r="R835" i="1"/>
  <c r="O834" i="1"/>
  <c r="R833" i="1"/>
  <c r="O833" i="1"/>
  <c r="R832" i="1"/>
  <c r="O831" i="1"/>
  <c r="O830" i="1"/>
  <c r="R829" i="1"/>
  <c r="R828" i="1"/>
  <c r="O827" i="1"/>
  <c r="O826" i="1"/>
  <c r="O821" i="1"/>
  <c r="O818" i="1"/>
  <c r="O817" i="1"/>
  <c r="R816" i="1"/>
  <c r="R815" i="1"/>
  <c r="R814" i="1"/>
  <c r="O813" i="1"/>
  <c r="R812" i="1"/>
  <c r="R811" i="1"/>
  <c r="O806" i="1"/>
  <c r="O805" i="1"/>
  <c r="O804" i="1"/>
  <c r="R802" i="1"/>
  <c r="O801" i="1"/>
  <c r="R800" i="1"/>
  <c r="R799" i="1"/>
  <c r="O799" i="1"/>
  <c r="O798" i="1"/>
  <c r="R797" i="1"/>
  <c r="R795" i="1"/>
  <c r="O794" i="1"/>
  <c r="R793" i="1"/>
  <c r="O790" i="1"/>
  <c r="O789" i="1"/>
  <c r="O787" i="1"/>
  <c r="O786" i="1"/>
  <c r="O785" i="1"/>
  <c r="O784" i="1"/>
  <c r="O783" i="1"/>
  <c r="R782" i="1"/>
  <c r="R781" i="1"/>
  <c r="R780" i="1"/>
  <c r="O776" i="1"/>
  <c r="O775" i="1"/>
  <c r="O774" i="1"/>
  <c r="O773" i="1"/>
  <c r="O772" i="1"/>
  <c r="O771" i="1"/>
  <c r="O770" i="1"/>
  <c r="O769" i="1"/>
  <c r="O768" i="1"/>
  <c r="R767" i="1"/>
  <c r="R766" i="1"/>
  <c r="R765" i="1"/>
  <c r="R764" i="1"/>
  <c r="R763" i="1"/>
  <c r="R762" i="1"/>
  <c r="R761" i="1"/>
  <c r="R756" i="1"/>
  <c r="R755" i="1"/>
  <c r="O754" i="1"/>
  <c r="O753" i="1"/>
  <c r="R752" i="1"/>
  <c r="R750" i="1"/>
  <c r="O749" i="1"/>
  <c r="O747" i="1"/>
  <c r="O746" i="1"/>
  <c r="O745" i="1"/>
  <c r="O744" i="1"/>
  <c r="O743" i="1"/>
  <c r="R742" i="1"/>
  <c r="R741" i="1"/>
  <c r="R740" i="1"/>
  <c r="R739" i="1"/>
  <c r="R738" i="1"/>
  <c r="R737" i="1"/>
  <c r="O736" i="1"/>
  <c r="O735" i="1"/>
  <c r="O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O707" i="1"/>
  <c r="R703" i="1"/>
  <c r="R701" i="1"/>
  <c r="R700" i="1"/>
  <c r="R699" i="1"/>
  <c r="R698" i="1"/>
  <c r="R697" i="1"/>
  <c r="O696" i="1"/>
  <c r="O692" i="1"/>
  <c r="O691" i="1"/>
  <c r="O690" i="1"/>
  <c r="O689" i="1"/>
  <c r="O688" i="1"/>
  <c r="R687" i="1"/>
  <c r="R685" i="1"/>
  <c r="R684" i="1"/>
  <c r="R683" i="1"/>
  <c r="R682" i="1"/>
  <c r="O675" i="1"/>
  <c r="O674" i="1"/>
  <c r="R673" i="1"/>
  <c r="R672" i="1"/>
  <c r="O671" i="1"/>
  <c r="O670" i="1"/>
  <c r="O669" i="1"/>
  <c r="O668" i="1"/>
  <c r="O667" i="1"/>
  <c r="O666" i="1"/>
  <c r="O665" i="1"/>
  <c r="O664" i="1"/>
  <c r="O662" i="1"/>
  <c r="R661" i="1"/>
  <c r="R660" i="1"/>
  <c r="R659" i="1"/>
  <c r="R658" i="1"/>
  <c r="R657" i="1"/>
  <c r="O655" i="1"/>
  <c r="O654" i="1"/>
  <c r="O653" i="1"/>
  <c r="O652" i="1"/>
  <c r="O651" i="1"/>
  <c r="O650" i="1"/>
  <c r="O649" i="1"/>
  <c r="O647" i="1"/>
  <c r="O646" i="1"/>
  <c r="O645" i="1"/>
  <c r="O644" i="1"/>
  <c r="R643" i="1"/>
  <c r="R642" i="1"/>
  <c r="R641" i="1"/>
  <c r="O640" i="1"/>
  <c r="O638" i="1"/>
  <c r="R637" i="1"/>
  <c r="O636" i="1"/>
  <c r="O635" i="1"/>
  <c r="R634" i="1"/>
  <c r="O633" i="1"/>
  <c r="O630" i="1"/>
  <c r="R629" i="1"/>
  <c r="R628" i="1"/>
  <c r="R627" i="1"/>
  <c r="R626" i="1"/>
  <c r="R625" i="1"/>
  <c r="R624" i="1"/>
  <c r="O620" i="1"/>
  <c r="R617" i="1"/>
  <c r="R616" i="1"/>
  <c r="R615" i="1"/>
  <c r="R614" i="1"/>
  <c r="O613" i="1"/>
  <c r="R612" i="1"/>
  <c r="O611" i="1"/>
  <c r="R610" i="1"/>
  <c r="O610" i="1"/>
  <c r="R609" i="1"/>
  <c r="O609" i="1"/>
  <c r="R608" i="1"/>
  <c r="O608" i="1"/>
  <c r="R607" i="1"/>
  <c r="O607" i="1"/>
  <c r="R606" i="1"/>
  <c r="O606" i="1"/>
  <c r="R605" i="1"/>
  <c r="O605" i="1"/>
  <c r="R604" i="1"/>
  <c r="O604" i="1"/>
  <c r="R603" i="1"/>
  <c r="O603" i="1"/>
  <c r="R602" i="1"/>
  <c r="O602" i="1"/>
  <c r="R601" i="1"/>
  <c r="R600" i="1"/>
  <c r="O599" i="1"/>
  <c r="O598" i="1"/>
  <c r="R594" i="1"/>
  <c r="R593" i="1"/>
  <c r="O592" i="1"/>
  <c r="O591" i="1"/>
  <c r="O590" i="1"/>
  <c r="O589" i="1"/>
  <c r="R588" i="1"/>
  <c r="O587" i="1"/>
  <c r="R586" i="1"/>
  <c r="O585" i="1"/>
  <c r="R584" i="1"/>
  <c r="R583" i="1"/>
  <c r="O583" i="1"/>
  <c r="R582" i="1"/>
  <c r="O582" i="1"/>
  <c r="R581" i="1"/>
  <c r="O581" i="1"/>
  <c r="R580" i="1"/>
  <c r="O580" i="1"/>
  <c r="R579" i="1"/>
  <c r="O579" i="1"/>
  <c r="R578" i="1"/>
  <c r="O578" i="1"/>
  <c r="R577" i="1"/>
  <c r="R576" i="1"/>
  <c r="O576" i="1"/>
  <c r="R575" i="1"/>
  <c r="O574" i="1"/>
  <c r="R573" i="1"/>
  <c r="O573" i="1"/>
  <c r="R572" i="1"/>
  <c r="O570" i="1"/>
  <c r="R569" i="1"/>
  <c r="O566" i="1"/>
  <c r="R565" i="1"/>
  <c r="R564" i="1"/>
  <c r="O563" i="1"/>
  <c r="O562" i="1"/>
  <c r="R561" i="1"/>
  <c r="R559" i="1"/>
  <c r="O556" i="1"/>
  <c r="O555" i="1"/>
  <c r="R554" i="1"/>
  <c r="O553" i="1"/>
  <c r="R552" i="1"/>
  <c r="O551" i="1"/>
  <c r="R550" i="1"/>
  <c r="O548" i="1"/>
  <c r="O547" i="1"/>
  <c r="O546" i="1"/>
  <c r="R545" i="1"/>
  <c r="O543" i="1"/>
  <c r="O541" i="1"/>
  <c r="R540" i="1"/>
  <c r="O539" i="1"/>
  <c r="R538" i="1"/>
  <c r="O537" i="1"/>
  <c r="R536" i="1"/>
  <c r="O535" i="1"/>
  <c r="R534" i="1"/>
  <c r="O533" i="1"/>
  <c r="R532" i="1"/>
  <c r="O531" i="1"/>
  <c r="R530" i="1"/>
  <c r="O529" i="1"/>
  <c r="R528" i="1"/>
  <c r="O527" i="1"/>
  <c r="O526" i="1"/>
  <c r="O525" i="1"/>
  <c r="R523" i="1"/>
  <c r="O522" i="1"/>
  <c r="R521" i="1"/>
  <c r="O520" i="1"/>
  <c r="R519" i="1"/>
  <c r="O518" i="1"/>
  <c r="R517" i="1"/>
  <c r="O516" i="1"/>
  <c r="R515" i="1"/>
  <c r="R514" i="1"/>
  <c r="R511" i="1"/>
  <c r="O506" i="1"/>
  <c r="O505" i="1"/>
  <c r="O503" i="1"/>
  <c r="O502" i="1"/>
  <c r="O501" i="1"/>
  <c r="O500" i="1"/>
  <c r="O499" i="1"/>
  <c r="O498" i="1"/>
  <c r="O497" i="1"/>
  <c r="O496" i="1"/>
  <c r="O493" i="1"/>
  <c r="O492" i="1"/>
  <c r="O491" i="1"/>
  <c r="O490" i="1"/>
  <c r="O489" i="1"/>
  <c r="O485" i="1"/>
  <c r="O484" i="1"/>
  <c r="R483" i="1"/>
  <c r="R482" i="1"/>
  <c r="R481" i="1"/>
  <c r="O479" i="1"/>
  <c r="R478" i="1"/>
  <c r="O477" i="1"/>
  <c r="R476" i="1"/>
  <c r="R475" i="1"/>
  <c r="R474" i="1"/>
  <c r="R473" i="1"/>
  <c r="O471" i="1"/>
  <c r="O470" i="1"/>
  <c r="O469" i="1"/>
  <c r="O468" i="1"/>
  <c r="O467" i="1"/>
  <c r="O466" i="1"/>
  <c r="O461" i="1"/>
  <c r="O460" i="1"/>
  <c r="O459" i="1"/>
  <c r="O458" i="1"/>
  <c r="O457" i="1"/>
  <c r="O456" i="1"/>
  <c r="O455" i="1"/>
  <c r="O454" i="1"/>
  <c r="R452" i="1"/>
  <c r="R451" i="1"/>
  <c r="R450" i="1"/>
  <c r="O448" i="1"/>
  <c r="O446" i="1"/>
  <c r="O444" i="1"/>
  <c r="O443" i="1"/>
  <c r="R442" i="1"/>
  <c r="R440" i="1"/>
  <c r="R439" i="1"/>
  <c r="R438" i="1"/>
  <c r="O434" i="1"/>
  <c r="O433" i="1"/>
  <c r="O432" i="1"/>
  <c r="O427" i="1"/>
  <c r="O423" i="1"/>
  <c r="O419" i="1"/>
  <c r="O417" i="1"/>
  <c r="O416" i="1"/>
  <c r="R415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R400" i="1"/>
  <c r="R399" i="1"/>
  <c r="O398" i="1"/>
  <c r="O397" i="1"/>
  <c r="O396" i="1"/>
  <c r="O395" i="1"/>
  <c r="R392" i="1"/>
  <c r="R391" i="1"/>
  <c r="R390" i="1"/>
  <c r="O389" i="1"/>
  <c r="R388" i="1"/>
  <c r="O387" i="1"/>
  <c r="R386" i="1"/>
  <c r="O384" i="1"/>
  <c r="O383" i="1"/>
  <c r="O382" i="1"/>
  <c r="R381" i="1"/>
  <c r="O379" i="1"/>
  <c r="O378" i="1"/>
  <c r="O377" i="1"/>
  <c r="R375" i="1"/>
  <c r="O374" i="1"/>
  <c r="R373" i="1"/>
  <c r="O371" i="1"/>
  <c r="R370" i="1"/>
  <c r="R369" i="1"/>
  <c r="R368" i="1"/>
  <c r="R367" i="1"/>
  <c r="O365" i="1"/>
  <c r="O364" i="1"/>
  <c r="R363" i="1"/>
  <c r="R362" i="1"/>
  <c r="R361" i="1"/>
  <c r="O356" i="1"/>
  <c r="O355" i="1"/>
  <c r="R354" i="1"/>
  <c r="R353" i="1"/>
  <c r="R352" i="1"/>
  <c r="O351" i="1"/>
  <c r="O347" i="1"/>
  <c r="O346" i="1"/>
  <c r="O344" i="1"/>
  <c r="O337" i="1"/>
  <c r="O335" i="1"/>
  <c r="O334" i="1"/>
  <c r="R333" i="1"/>
  <c r="R332" i="1"/>
  <c r="R331" i="1"/>
  <c r="R330" i="1"/>
  <c r="O329" i="1"/>
  <c r="O328" i="1"/>
  <c r="O327" i="1"/>
  <c r="O326" i="1"/>
  <c r="O325" i="1"/>
  <c r="R322" i="1"/>
  <c r="R321" i="1"/>
  <c r="R320" i="1"/>
  <c r="R319" i="1"/>
  <c r="O318" i="1"/>
  <c r="R317" i="1"/>
  <c r="O316" i="1"/>
  <c r="R315" i="1"/>
  <c r="R314" i="1"/>
  <c r="R313" i="1"/>
  <c r="R312" i="1"/>
  <c r="R311" i="1"/>
  <c r="R310" i="1"/>
  <c r="R308" i="1"/>
  <c r="O305" i="1"/>
  <c r="O304" i="1"/>
  <c r="R303" i="1"/>
  <c r="O297" i="1"/>
  <c r="R295" i="1"/>
  <c r="R294" i="1"/>
  <c r="R293" i="1"/>
  <c r="O291" i="1"/>
  <c r="R290" i="1"/>
  <c r="R288" i="1"/>
  <c r="R287" i="1"/>
  <c r="R286" i="1"/>
  <c r="R285" i="1"/>
  <c r="R284" i="1"/>
  <c r="O283" i="1"/>
  <c r="O282" i="1"/>
  <c r="O281" i="1"/>
  <c r="R280" i="1"/>
  <c r="O279" i="1"/>
  <c r="O278" i="1"/>
  <c r="O276" i="1"/>
  <c r="O275" i="1"/>
  <c r="O270" i="1"/>
  <c r="O269" i="1"/>
  <c r="O267" i="1"/>
  <c r="O266" i="1"/>
  <c r="O263" i="1"/>
  <c r="R262" i="1"/>
  <c r="O261" i="1"/>
  <c r="R260" i="1"/>
  <c r="R259" i="1"/>
  <c r="R258" i="1"/>
  <c r="R257" i="1"/>
  <c r="R256" i="1"/>
  <c r="R255" i="1"/>
  <c r="O250" i="1"/>
  <c r="O248" i="1"/>
  <c r="R247" i="1"/>
  <c r="R246" i="1"/>
  <c r="R245" i="1"/>
  <c r="R244" i="1"/>
  <c r="R243" i="1"/>
  <c r="R242" i="1"/>
  <c r="R241" i="1"/>
  <c r="R240" i="1"/>
  <c r="R239" i="1"/>
  <c r="O238" i="1"/>
  <c r="O237" i="1"/>
  <c r="O236" i="1"/>
  <c r="O235" i="1"/>
  <c r="O232" i="1"/>
  <c r="O231" i="1"/>
  <c r="O230" i="1"/>
  <c r="O229" i="1"/>
  <c r="O228" i="1"/>
  <c r="O227" i="1"/>
  <c r="O226" i="1"/>
  <c r="R225" i="1"/>
  <c r="R223" i="1"/>
  <c r="O223" i="1"/>
  <c r="O221" i="1"/>
  <c r="O218" i="1"/>
  <c r="R217" i="1"/>
  <c r="O212" i="1"/>
  <c r="R211" i="1"/>
  <c r="O210" i="1"/>
  <c r="R209" i="1"/>
  <c r="R208" i="1"/>
  <c r="O204" i="1"/>
  <c r="O203" i="1"/>
  <c r="R200" i="1"/>
  <c r="O193" i="1"/>
  <c r="O191" i="1"/>
  <c r="O190" i="1"/>
  <c r="R189" i="1"/>
  <c r="O188" i="1"/>
  <c r="R187" i="1"/>
  <c r="R186" i="1"/>
  <c r="R185" i="1"/>
  <c r="R184" i="1"/>
  <c r="R183" i="1"/>
  <c r="R182" i="1"/>
  <c r="R181" i="1"/>
  <c r="R180" i="1"/>
  <c r="R179" i="1"/>
  <c r="O178" i="1"/>
  <c r="O177" i="1"/>
  <c r="R170" i="1"/>
  <c r="R169" i="1"/>
  <c r="R168" i="1"/>
  <c r="R167" i="1"/>
  <c r="R166" i="1"/>
  <c r="R165" i="1"/>
  <c r="R164" i="1"/>
  <c r="R163" i="1"/>
  <c r="O157" i="1"/>
  <c r="O156" i="1"/>
  <c r="O155" i="1"/>
  <c r="O154" i="1"/>
  <c r="O153" i="1"/>
  <c r="O151" i="1"/>
  <c r="O150" i="1"/>
  <c r="O149" i="1"/>
  <c r="O146" i="1"/>
  <c r="O145" i="1"/>
  <c r="O144" i="1"/>
  <c r="R142" i="1"/>
  <c r="O141" i="1"/>
  <c r="O140" i="1"/>
  <c r="R136" i="1"/>
  <c r="R135" i="1"/>
  <c r="R134" i="1"/>
  <c r="R133" i="1"/>
  <c r="R132" i="1"/>
  <c r="R131" i="1"/>
  <c r="R130" i="1"/>
  <c r="R129" i="1"/>
  <c r="R128" i="1"/>
  <c r="R127" i="1"/>
  <c r="O125" i="1"/>
  <c r="O124" i="1"/>
  <c r="O123" i="1"/>
  <c r="O122" i="1"/>
  <c r="O121" i="1"/>
  <c r="O120" i="1"/>
  <c r="O119" i="1"/>
  <c r="R117" i="1"/>
  <c r="R115" i="1"/>
  <c r="R114" i="1"/>
  <c r="R113" i="1"/>
  <c r="R112" i="1"/>
  <c r="R111" i="1"/>
  <c r="R110" i="1"/>
  <c r="R109" i="1"/>
  <c r="R108" i="1"/>
  <c r="O102" i="1"/>
  <c r="O101" i="1"/>
  <c r="O100" i="1"/>
  <c r="O97" i="1"/>
  <c r="O96" i="1"/>
  <c r="O95" i="1"/>
  <c r="O94" i="1"/>
  <c r="O93" i="1"/>
  <c r="O91" i="1"/>
  <c r="O90" i="1"/>
  <c r="R88" i="1"/>
  <c r="R87" i="1"/>
  <c r="R86" i="1"/>
  <c r="R85" i="1"/>
  <c r="O61" i="1"/>
  <c r="R60" i="1"/>
  <c r="R59" i="1"/>
  <c r="R58" i="1"/>
  <c r="R57" i="1"/>
  <c r="R56" i="1"/>
  <c r="R55" i="1"/>
  <c r="R54" i="1"/>
  <c r="R53" i="1"/>
  <c r="R52" i="1"/>
  <c r="O50" i="1"/>
  <c r="O49" i="1"/>
  <c r="R47" i="1"/>
  <c r="R46" i="1"/>
  <c r="O40" i="1"/>
  <c r="R39" i="1"/>
  <c r="O38" i="1"/>
  <c r="R37" i="1"/>
  <c r="O36" i="1"/>
  <c r="O35" i="1"/>
  <c r="O34" i="1"/>
  <c r="O33" i="1"/>
  <c r="O32" i="1"/>
  <c r="O31" i="1"/>
  <c r="O30" i="1"/>
  <c r="R23" i="1"/>
  <c r="O23" i="1"/>
  <c r="R22" i="1"/>
  <c r="O21" i="1"/>
  <c r="R20" i="1"/>
  <c r="O19" i="1"/>
  <c r="R18" i="1"/>
  <c r="R17" i="1"/>
  <c r="O15" i="1"/>
  <c r="R14" i="1"/>
  <c r="O13" i="1"/>
  <c r="O12" i="1"/>
  <c r="O10" i="1"/>
  <c r="O9" i="1"/>
  <c r="O8" i="1"/>
  <c r="O7" i="1"/>
  <c r="O6" i="1"/>
  <c r="R5" i="1"/>
  <c r="O5" i="1"/>
  <c r="R4" i="1"/>
  <c r="C898" i="1" l="1"/>
  <c r="C904" i="1"/>
  <c r="C911" i="1" s="1"/>
  <c r="C771" i="1"/>
  <c r="C772" i="1" s="1"/>
  <c r="C773" i="1"/>
  <c r="C530" i="1"/>
  <c r="C533" i="1"/>
  <c r="C350" i="1"/>
  <c r="C351" i="1"/>
  <c r="C352" i="1" s="1"/>
  <c r="C535" i="1" l="1"/>
  <c r="C565" i="1"/>
  <c r="C536" i="1" l="1"/>
  <c r="C537" i="1"/>
  <c r="C538" i="1" s="1"/>
  <c r="C5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 Ideapad</author>
  </authors>
  <commentList>
    <comment ref="D42" authorId="0" shapeId="0" xr:uid="{D78D2235-88E7-49EA-9405-E6A9FDE52B74}">
      <text>
        <r>
          <rPr>
            <b/>
            <sz val="9"/>
            <color indexed="81"/>
            <rFont val="Tahoma"/>
            <family val="2"/>
          </rPr>
          <t>Lenovo Ideapad:</t>
        </r>
        <r>
          <rPr>
            <sz val="9"/>
            <color indexed="81"/>
            <rFont val="Tahoma"/>
            <family val="2"/>
          </rPr>
          <t xml:space="preserve">
GABUNGAN
</t>
        </r>
      </text>
    </comment>
    <comment ref="M622" authorId="0" shapeId="0" xr:uid="{C2609135-147D-418C-AB10-C852D924E53F}">
      <text>
        <r>
          <rPr>
            <b/>
            <sz val="9"/>
            <color indexed="81"/>
            <rFont val="Tahoma"/>
            <family val="2"/>
          </rPr>
          <t>Lenovo Ideapad:</t>
        </r>
        <r>
          <rPr>
            <sz val="9"/>
            <color indexed="81"/>
            <rFont val="Tahoma"/>
            <family val="2"/>
          </rPr>
          <t xml:space="preserve">
isi 2 ikat kecil
</t>
        </r>
      </text>
    </comment>
    <comment ref="P622" authorId="0" shapeId="0" xr:uid="{BB988E36-FFC5-4EBC-8061-94E51CBE2CE3}">
      <text>
        <r>
          <rPr>
            <b/>
            <sz val="9"/>
            <color indexed="81"/>
            <rFont val="Tahoma"/>
            <family val="2"/>
          </rPr>
          <t>Lenovo Ideapad:</t>
        </r>
        <r>
          <rPr>
            <sz val="9"/>
            <color indexed="81"/>
            <rFont val="Tahoma"/>
            <family val="2"/>
          </rPr>
          <t xml:space="preserve">
isi 2 ikat kecil
</t>
        </r>
      </text>
    </comment>
    <comment ref="K780" authorId="0" shapeId="0" xr:uid="{B9F62A2C-947F-409B-8FE4-5D62121A54D7}">
      <text>
        <r>
          <rPr>
            <b/>
            <sz val="9"/>
            <color indexed="81"/>
            <rFont val="Tahoma"/>
            <family val="2"/>
          </rPr>
          <t>Lenovo Ideapad:</t>
        </r>
        <r>
          <rPr>
            <sz val="9"/>
            <color indexed="81"/>
            <rFont val="Tahoma"/>
            <family val="2"/>
          </rPr>
          <t xml:space="preserve">
1 box 12rb
</t>
        </r>
      </text>
    </comment>
    <comment ref="B1728" authorId="0" shapeId="0" xr:uid="{96BA27D2-D7D2-4843-8E44-197D5932E06E}">
      <text>
        <r>
          <rPr>
            <b/>
            <sz val="9"/>
            <color indexed="81"/>
            <rFont val="Tahoma"/>
            <family val="2"/>
          </rPr>
          <t>Lenovo Ideapad:</t>
        </r>
        <r>
          <rPr>
            <sz val="9"/>
            <color indexed="81"/>
            <rFont val="Tahoma"/>
            <family val="2"/>
          </rPr>
          <t xml:space="preserve">
tadinya ranit tab hj isi 10, sudah tidak ada lagi
</t>
        </r>
      </text>
    </comment>
  </commentList>
</comments>
</file>

<file path=xl/sharedStrings.xml><?xml version="1.0" encoding="utf-8"?>
<sst xmlns="http://schemas.openxmlformats.org/spreadsheetml/2006/main" count="8523" uniqueCount="4477">
  <si>
    <t>KODE</t>
  </si>
  <si>
    <t>TOTAL MODAL</t>
  </si>
  <si>
    <t>STOK AWAL</t>
  </si>
  <si>
    <t>KEMASAN TERKECIL</t>
  </si>
  <si>
    <t>ISI KEMASAN TERKECIL</t>
  </si>
  <si>
    <t>% HARGA UMUM</t>
  </si>
  <si>
    <t>% REG</t>
  </si>
  <si>
    <t>% VIP</t>
  </si>
  <si>
    <t>A-001</t>
  </si>
  <si>
    <t>ABOCATH  20 GHEA</t>
  </si>
  <si>
    <t>ALKES</t>
  </si>
  <si>
    <t>PCS</t>
  </si>
  <si>
    <t>A-002</t>
  </si>
  <si>
    <t>ABOCATH  22 GHEA</t>
  </si>
  <si>
    <t>A-003</t>
  </si>
  <si>
    <t>ABOCATH  24 GHEA</t>
  </si>
  <si>
    <t>A-004</t>
  </si>
  <si>
    <t>ABOCATH  26  GHEA</t>
  </si>
  <si>
    <t>A-005</t>
  </si>
  <si>
    <t>ABOCATH  26  ONEHEALTH</t>
  </si>
  <si>
    <t>A-006</t>
  </si>
  <si>
    <t>ABOCATH 18 GHEA</t>
  </si>
  <si>
    <t>A-007</t>
  </si>
  <si>
    <t>ANTASID DOEN SELES</t>
  </si>
  <si>
    <t>OBAT BEBAS</t>
  </si>
  <si>
    <t>strip</t>
  </si>
  <si>
    <t>A-008</t>
  </si>
  <si>
    <t>ANTASIDA DOEN HOLI</t>
  </si>
  <si>
    <t xml:space="preserve">OBAT BEBAS </t>
  </si>
  <si>
    <t>STRIP</t>
  </si>
  <si>
    <t>A-009</t>
  </si>
  <si>
    <t>ACDAT CR</t>
  </si>
  <si>
    <t>OBAT KERAS</t>
  </si>
  <si>
    <t>TUBE</t>
  </si>
  <si>
    <t>A-010</t>
  </si>
  <si>
    <t>ACETYLCYSTEINE 200MG SAMPHARINDO</t>
  </si>
  <si>
    <t>OBAT KERS</t>
  </si>
  <si>
    <t>A-011</t>
  </si>
  <si>
    <t>ACETYLCYSTEINE MULIA FARMA</t>
  </si>
  <si>
    <t>A-012</t>
  </si>
  <si>
    <t xml:space="preserve">ACIFAR 200 </t>
  </si>
  <si>
    <t>A-013</t>
  </si>
  <si>
    <t>ACIFAR 400 ISI 3STRIP</t>
  </si>
  <si>
    <t>A-014</t>
  </si>
  <si>
    <t>ACIFAR CREAM</t>
  </si>
  <si>
    <t>A-015</t>
  </si>
  <si>
    <t>ACTIFED HIJAU 60ML</t>
  </si>
  <si>
    <t>OBAT BEBAS TERBATAS</t>
  </si>
  <si>
    <t>BOTOL</t>
  </si>
  <si>
    <t>A-016</t>
  </si>
  <si>
    <t>ACTIFED MERAH 60ML</t>
  </si>
  <si>
    <t>A-017</t>
  </si>
  <si>
    <t>ACYCLOVIR 400MG HJ</t>
  </si>
  <si>
    <t>A-018</t>
  </si>
  <si>
    <t>ACYCLOVIR CR SAMPARINDO</t>
  </si>
  <si>
    <t>A-019</t>
  </si>
  <si>
    <t>ACYCLOVIR CREAM FM</t>
  </si>
  <si>
    <t>A-020</t>
  </si>
  <si>
    <t>ACYCLOVIR CREAM KF</t>
  </si>
  <si>
    <t>A-021</t>
  </si>
  <si>
    <t>ACYCLOVIR CREAM MULIA</t>
  </si>
  <si>
    <t>A-022</t>
  </si>
  <si>
    <t>ADEMSARI</t>
  </si>
  <si>
    <t>SACHET</t>
  </si>
  <si>
    <t>A-023</t>
  </si>
  <si>
    <t>ADROME</t>
  </si>
  <si>
    <t>A-024</t>
  </si>
  <si>
    <t xml:space="preserve">AFIBRAMOL SYRUP </t>
  </si>
  <si>
    <t>A-025</t>
  </si>
  <si>
    <t xml:space="preserve">AFOLAT </t>
  </si>
  <si>
    <t>A-026</t>
  </si>
  <si>
    <t>AILIN  TM 10 ML</t>
  </si>
  <si>
    <t>FLS</t>
  </si>
  <si>
    <t>A-027</t>
  </si>
  <si>
    <t xml:space="preserve">AKITA </t>
  </si>
  <si>
    <t>A-028</t>
  </si>
  <si>
    <t>ANTASID POT MUTIFA</t>
  </si>
  <si>
    <t>POT</t>
  </si>
  <si>
    <t>A-029</t>
  </si>
  <si>
    <t>ALBOTYL 5 ML</t>
  </si>
  <si>
    <t>A-030</t>
  </si>
  <si>
    <t>ALERMAX</t>
  </si>
  <si>
    <t>A-031</t>
  </si>
  <si>
    <t>ALLOPURINOL 300MG HJ</t>
  </si>
  <si>
    <t>A-032</t>
  </si>
  <si>
    <t>ALKOHOL 1 LITER</t>
  </si>
  <si>
    <t>A-033</t>
  </si>
  <si>
    <t>ALKOHOL 100 ML</t>
  </si>
  <si>
    <t>A-034</t>
  </si>
  <si>
    <t>ALKOHOL 300 ML</t>
  </si>
  <si>
    <t>A-035</t>
  </si>
  <si>
    <t>ALKOHOL SWAB ALTAMED</t>
  </si>
  <si>
    <t>BOX</t>
  </si>
  <si>
    <t>A-036</t>
  </si>
  <si>
    <t>ASERING 500ML SOFTBAG</t>
  </si>
  <si>
    <t>LABU</t>
  </si>
  <si>
    <t>A-037</t>
  </si>
  <si>
    <t>AMLODIPIN 10MG MEGA</t>
  </si>
  <si>
    <t>A-038</t>
  </si>
  <si>
    <t>AMBROXOL TAB ERITA</t>
  </si>
  <si>
    <t>A-039</t>
  </si>
  <si>
    <t xml:space="preserve">ALKOHOL SWAB ONEMADE </t>
  </si>
  <si>
    <t>A-040</t>
  </si>
  <si>
    <t>ARDIUM 500MG</t>
  </si>
  <si>
    <t>TABLET</t>
  </si>
  <si>
    <t>A-041</t>
  </si>
  <si>
    <t>ALLERON</t>
  </si>
  <si>
    <t>A-042</t>
  </si>
  <si>
    <t>ALLETROL TM</t>
  </si>
  <si>
    <t>A-043</t>
  </si>
  <si>
    <t>ALLOPURINOL 100MG HJ</t>
  </si>
  <si>
    <t>A-044</t>
  </si>
  <si>
    <t>ALOFAR 100</t>
  </si>
  <si>
    <t>A-045</t>
  </si>
  <si>
    <t>ALOFAR 300</t>
  </si>
  <si>
    <t>A-046</t>
  </si>
  <si>
    <t>ALPARA SYRUP</t>
  </si>
  <si>
    <t>A-047</t>
  </si>
  <si>
    <t xml:space="preserve">ALPARA TAB </t>
  </si>
  <si>
    <t>A-048</t>
  </si>
  <si>
    <t>ALPHAMOL</t>
  </si>
  <si>
    <t>A-049</t>
  </si>
  <si>
    <t>ALPHAMOL SYR</t>
  </si>
  <si>
    <t>A-050</t>
  </si>
  <si>
    <t>ALTRAN 500 MG</t>
  </si>
  <si>
    <t>A-051</t>
  </si>
  <si>
    <t>ALVITA TAB</t>
  </si>
  <si>
    <t>A-052</t>
  </si>
  <si>
    <t>AMBEVEN</t>
  </si>
  <si>
    <t>A-053</t>
  </si>
  <si>
    <t>AMBROXOL SYR ERELA</t>
  </si>
  <si>
    <t>A-054</t>
  </si>
  <si>
    <t>AMBROXOL SYR HOLI</t>
  </si>
  <si>
    <t>A-055</t>
  </si>
  <si>
    <t>AMBROXOL TAB TRIMAN</t>
  </si>
  <si>
    <t>A-056</t>
  </si>
  <si>
    <t>AMBROXOL TAB IFI</t>
  </si>
  <si>
    <t>A-057</t>
  </si>
  <si>
    <t>AMBROXOL TAB BERNO</t>
  </si>
  <si>
    <t>A-058</t>
  </si>
  <si>
    <t>AMIDAPIN 5</t>
  </si>
  <si>
    <t>A-059</t>
  </si>
  <si>
    <t>AMINOPHYLIN ISI 100TAB</t>
  </si>
  <si>
    <t>A-060</t>
  </si>
  <si>
    <t>AMLODIPIN 10 HJ</t>
  </si>
  <si>
    <t>A-061</t>
  </si>
  <si>
    <t>AMLODIPIN 10 HOLI</t>
  </si>
  <si>
    <t>A-062</t>
  </si>
  <si>
    <t>AMLODIPIN 10 MG BERNO</t>
  </si>
  <si>
    <t>A-063</t>
  </si>
  <si>
    <t>AMLODIPIN 10 MG SAMPHARINDO</t>
  </si>
  <si>
    <t>A-064</t>
  </si>
  <si>
    <t>AMLODIPIN 10 MULIA ISI 10s</t>
  </si>
  <si>
    <t>A-065</t>
  </si>
  <si>
    <t>AMLODIPIN 10 NOVEL</t>
  </si>
  <si>
    <t>A-066</t>
  </si>
  <si>
    <t>AMLODIPIN 10 MULIA ISI 3</t>
  </si>
  <si>
    <t>A-067</t>
  </si>
  <si>
    <t>AMLODIPIN 5 DX</t>
  </si>
  <si>
    <t>A-068</t>
  </si>
  <si>
    <t>AMLODIPIN 5MG MEGA</t>
  </si>
  <si>
    <t>A-069</t>
  </si>
  <si>
    <t>AMLODIPIN 5 HJ</t>
  </si>
  <si>
    <t>A-070</t>
  </si>
  <si>
    <t>AMLODIPIN 5 RAMA</t>
  </si>
  <si>
    <t>A-071</t>
  </si>
  <si>
    <t>AMLODIPIN 5 MULIA ISI 10s</t>
  </si>
  <si>
    <t>A-072</t>
  </si>
  <si>
    <t>AMLODIPIN 5 MG BERNO</t>
  </si>
  <si>
    <t>A-073</t>
  </si>
  <si>
    <t>AMLODIPIN 5 MG SAMPHARINDO</t>
  </si>
  <si>
    <t>A-074</t>
  </si>
  <si>
    <t>AMLODIPIN 5 MULIA isi 3strip</t>
  </si>
  <si>
    <t>A-075</t>
  </si>
  <si>
    <t>AMLODIPIN 5 NOVEL</t>
  </si>
  <si>
    <t>A-076</t>
  </si>
  <si>
    <t>AMLODIPIN 5 PHAPROS</t>
  </si>
  <si>
    <t>A-077</t>
  </si>
  <si>
    <t>AMOSTERA DS</t>
  </si>
  <si>
    <t>A-078</t>
  </si>
  <si>
    <t>AMOSTERA TAB 500</t>
  </si>
  <si>
    <t>A-079</t>
  </si>
  <si>
    <t>AMOXICILLIN 500MG ERITA</t>
  </si>
  <si>
    <t>A-080</t>
  </si>
  <si>
    <t>AMOXICILLIN DS MERSI</t>
  </si>
  <si>
    <t>A-081</t>
  </si>
  <si>
    <t>AMOXICILLIN HJ 20STRIP</t>
  </si>
  <si>
    <t>A-082</t>
  </si>
  <si>
    <t>AMOXICILLIN HJ GENERIK</t>
  </si>
  <si>
    <t>A-083</t>
  </si>
  <si>
    <t>ANABION SYR</t>
  </si>
  <si>
    <t>A-084</t>
  </si>
  <si>
    <t>ANACETIN PLUS</t>
  </si>
  <si>
    <t>A-085</t>
  </si>
  <si>
    <t xml:space="preserve">ANACETIN SYRUP </t>
  </si>
  <si>
    <t>A-086</t>
  </si>
  <si>
    <t>ANAKONIDIN 30 ML</t>
  </si>
  <si>
    <t>A-087</t>
  </si>
  <si>
    <t>ANAKONIDIN 60 ML</t>
  </si>
  <si>
    <t>A-088</t>
  </si>
  <si>
    <t>ANAKONIDIN ME 30 ML</t>
  </si>
  <si>
    <t>A-089</t>
  </si>
  <si>
    <t>ANAKONIDIN OBH 30ML</t>
  </si>
  <si>
    <t>A-090</t>
  </si>
  <si>
    <t>ANAKONIDIN OBH 60 ML</t>
  </si>
  <si>
    <t>A-091</t>
  </si>
  <si>
    <t>ANASTAN FORTE</t>
  </si>
  <si>
    <t>A-092</t>
  </si>
  <si>
    <t>ANATON SYRUP</t>
  </si>
  <si>
    <t>A-093</t>
  </si>
  <si>
    <t>ANATON TAB</t>
  </si>
  <si>
    <t>A-094</t>
  </si>
  <si>
    <t>ANDALAN FE TAB</t>
  </si>
  <si>
    <t>A-095</t>
  </si>
  <si>
    <t>ANDALAN INJ  UNGU 3BULAN</t>
  </si>
  <si>
    <t>VIAL</t>
  </si>
  <si>
    <t>A-096</t>
  </si>
  <si>
    <t>ANDALAN INJ MERAH 1BULAN</t>
  </si>
  <si>
    <t>A-097</t>
  </si>
  <si>
    <t xml:space="preserve">ANDALAN LAKTASI </t>
  </si>
  <si>
    <t>A-098</t>
  </si>
  <si>
    <t xml:space="preserve">ANDALAN TAB </t>
  </si>
  <si>
    <t>A-099</t>
  </si>
  <si>
    <t>ANELAT TAB</t>
  </si>
  <si>
    <t>A-100</t>
  </si>
  <si>
    <t>ANFLAT SYRUP</t>
  </si>
  <si>
    <t>A-101</t>
  </si>
  <si>
    <t xml:space="preserve">ANTASIDA SYR MERSI </t>
  </si>
  <si>
    <t>A-102</t>
  </si>
  <si>
    <t>ANTASIDA SYR IFI</t>
  </si>
  <si>
    <t>A-103</t>
  </si>
  <si>
    <t>ANTASIDA DOEN TAB CANDRA</t>
  </si>
  <si>
    <t>A-104</t>
  </si>
  <si>
    <t>ANTASIDA DOEN TAB ERLA</t>
  </si>
  <si>
    <t>A-105</t>
  </si>
  <si>
    <t>ANTASIDA DOEN TAB TRIFA</t>
  </si>
  <si>
    <t>A-106</t>
  </si>
  <si>
    <t xml:space="preserve">ANTASIDA DOEN TAB TRIMAN </t>
  </si>
  <si>
    <t>A-107</t>
  </si>
  <si>
    <t xml:space="preserve">ANTASIDA POT CANDRA </t>
  </si>
  <si>
    <t>A-108</t>
  </si>
  <si>
    <t>ANTASIDA POT TRIMAN/YEKATRIA</t>
  </si>
  <si>
    <t>A-109</t>
  </si>
  <si>
    <t>ANTASIDA SYR ERELA</t>
  </si>
  <si>
    <t>A-110</t>
  </si>
  <si>
    <t>ANTIDIA</t>
  </si>
  <si>
    <t>A-111</t>
  </si>
  <si>
    <t>ANTIMO CAIR JERUK</t>
  </si>
  <si>
    <t>A-112</t>
  </si>
  <si>
    <t>ANTIMO CAIR STARBERRY</t>
  </si>
  <si>
    <t>A-113</t>
  </si>
  <si>
    <t>ANTIMO TAB</t>
  </si>
  <si>
    <t>A-114</t>
  </si>
  <si>
    <t>ANTIZA SYR</t>
  </si>
  <si>
    <t>A-115</t>
  </si>
  <si>
    <t>ANTIZA TAB</t>
  </si>
  <si>
    <t>A-116</t>
  </si>
  <si>
    <t>APIALYS DROP</t>
  </si>
  <si>
    <t>A-117</t>
  </si>
  <si>
    <t>APIALYS SYR</t>
  </si>
  <si>
    <t>A-118</t>
  </si>
  <si>
    <t>AQUA PRO INJ 25ml otsu</t>
  </si>
  <si>
    <t>AMPUL</t>
  </si>
  <si>
    <t>A-119</t>
  </si>
  <si>
    <t>AQUA PRO INJ GMP (BOTOL KACA)</t>
  </si>
  <si>
    <t>A-120</t>
  </si>
  <si>
    <t>ARBUPON SYR</t>
  </si>
  <si>
    <t>A-121</t>
  </si>
  <si>
    <t>ARCAVIT</t>
  </si>
  <si>
    <t>A-122</t>
  </si>
  <si>
    <t>ARCAVIT C</t>
  </si>
  <si>
    <t>A-123</t>
  </si>
  <si>
    <t>ARCAVIT C+DEZ' 30</t>
  </si>
  <si>
    <t>A-124</t>
  </si>
  <si>
    <t>ARFLAM 50MG</t>
  </si>
  <si>
    <t>A-125</t>
  </si>
  <si>
    <t>ASAM FOLAT NOVA</t>
  </si>
  <si>
    <t>A-126</t>
  </si>
  <si>
    <t>ASAM MEFENAMAT NOVA</t>
  </si>
  <si>
    <t>A-127</t>
  </si>
  <si>
    <t xml:space="preserve">ASAM TRANEKSAMAT INJ BERNO </t>
  </si>
  <si>
    <t>A-128</t>
  </si>
  <si>
    <t>ASAM TRANEKSAMAT INJ IPHA</t>
  </si>
  <si>
    <t>A-129</t>
  </si>
  <si>
    <t>ASAMULIN</t>
  </si>
  <si>
    <t>A-130</t>
  </si>
  <si>
    <t>ASEPSO REGULER 80G</t>
  </si>
  <si>
    <t>A-131</t>
  </si>
  <si>
    <t>ASIFIT ISI 30</t>
  </si>
  <si>
    <t>DUZ</t>
  </si>
  <si>
    <t>A-132</t>
  </si>
  <si>
    <t>ASIMAT</t>
  </si>
  <si>
    <t>A-133</t>
  </si>
  <si>
    <t>ASPILET 100MG</t>
  </si>
  <si>
    <t>A-134</t>
  </si>
  <si>
    <t>ASPILET 80mg</t>
  </si>
  <si>
    <t>A-135</t>
  </si>
  <si>
    <t>ATMACID TAB</t>
  </si>
  <si>
    <t>A-136</t>
  </si>
  <si>
    <t>ATORVASTATIN 20MG DEXA</t>
  </si>
  <si>
    <t>A-137</t>
  </si>
  <si>
    <t>AUXIFEN TAB</t>
  </si>
  <si>
    <t>A-138</t>
  </si>
  <si>
    <t>AXOFEN SYR</t>
  </si>
  <si>
    <t>A-139</t>
  </si>
  <si>
    <t>AZITHROMYCIN 500MG BERNO</t>
  </si>
  <si>
    <t>A-140</t>
  </si>
  <si>
    <t>ASAM TRANEKSAMAT 500MG BERNO</t>
  </si>
  <si>
    <t>A-141</t>
  </si>
  <si>
    <t>ALLOPURINOL 100MG TRIMAN</t>
  </si>
  <si>
    <t>A-142</t>
  </si>
  <si>
    <t>ALODAN 300MG</t>
  </si>
  <si>
    <t>A-143</t>
  </si>
  <si>
    <t>ASEPSO ANTISEPTIK SPRAY</t>
  </si>
  <si>
    <t>A-144</t>
  </si>
  <si>
    <t>AMLODIPIN 10 SAMCO</t>
  </si>
  <si>
    <t>A-145</t>
  </si>
  <si>
    <t>ALCO DROP</t>
  </si>
  <si>
    <t>A-146</t>
  </si>
  <si>
    <t>AMLODIPIN 5MG SAMCO</t>
  </si>
  <si>
    <t>A-147</t>
  </si>
  <si>
    <t>AMLODIPIN 10 RAMA</t>
  </si>
  <si>
    <t>A-148</t>
  </si>
  <si>
    <t>AMBROXOL TAB NOVEL</t>
  </si>
  <si>
    <t>A-149</t>
  </si>
  <si>
    <t>ATORVASTATIN 10mg mulia</t>
  </si>
  <si>
    <t>A-150</t>
  </si>
  <si>
    <t>ACYCLOVIR CR BERNO/INF/RAMA</t>
  </si>
  <si>
    <t>A-151</t>
  </si>
  <si>
    <t>AMOXICILLIN 500MG SELES</t>
  </si>
  <si>
    <t>A-152</t>
  </si>
  <si>
    <t>ACTIFED KUNING 60ML</t>
  </si>
  <si>
    <t>A-153</t>
  </si>
  <si>
    <t>ASONFEN TAB</t>
  </si>
  <si>
    <t>A-154</t>
  </si>
  <si>
    <t>AMBROXOL SYR BERNO</t>
  </si>
  <si>
    <t>A-155</t>
  </si>
  <si>
    <t>ACETYLSYSTEIN 200 NOVA</t>
  </si>
  <si>
    <t>A-156</t>
  </si>
  <si>
    <t>ACTIFED HIJAU 25ML</t>
  </si>
  <si>
    <t>A-157</t>
  </si>
  <si>
    <t xml:space="preserve">AMUSIR </t>
  </si>
  <si>
    <t>A-158</t>
  </si>
  <si>
    <t>ANGKAK CURCUMA</t>
  </si>
  <si>
    <t>A-159</t>
  </si>
  <si>
    <t>ANGKAK HUSADA</t>
  </si>
  <si>
    <t>A-160</t>
  </si>
  <si>
    <t>ABOCATH  22 CRONALIFE</t>
  </si>
  <si>
    <t>A-161</t>
  </si>
  <si>
    <t>ABOCATH  22 INFLO</t>
  </si>
  <si>
    <t>A-162</t>
  </si>
  <si>
    <t>ATROVASTATIN 10MG FAHRENHEIT</t>
  </si>
  <si>
    <t>A-163</t>
  </si>
  <si>
    <t>ANTASIDA DOEN TAB ifi</t>
  </si>
  <si>
    <t>A-164</t>
  </si>
  <si>
    <t>AMOXICILLIN DS SAMPARINDO</t>
  </si>
  <si>
    <t>B-001</t>
  </si>
  <si>
    <t>BALSEM TELON TRESNOJOYO 20GR</t>
  </si>
  <si>
    <t>B-002</t>
  </si>
  <si>
    <t>BALSEM TJINGTJAU 20G</t>
  </si>
  <si>
    <t>B-003</t>
  </si>
  <si>
    <t>BALSEM TJINGTJAU 36G</t>
  </si>
  <si>
    <t>B-004</t>
  </si>
  <si>
    <t>BATUGIN ELIXIR 120 ML</t>
  </si>
  <si>
    <t>B-005</t>
  </si>
  <si>
    <t>BATUGIN ELIXIR 300ML</t>
  </si>
  <si>
    <t>B-006</t>
  </si>
  <si>
    <t>BAYCUTEN-N CR</t>
  </si>
  <si>
    <t>B-007</t>
  </si>
  <si>
    <t>BECOM C</t>
  </si>
  <si>
    <t>B-008</t>
  </si>
  <si>
    <t>BECOMZET</t>
  </si>
  <si>
    <t>B-009</t>
  </si>
  <si>
    <t>BENEURON TAB</t>
  </si>
  <si>
    <t>B-010</t>
  </si>
  <si>
    <t>BENOSON CR 5G (HIJAU)</t>
  </si>
  <si>
    <t>B-011</t>
  </si>
  <si>
    <t xml:space="preserve">BENOSON N </t>
  </si>
  <si>
    <t>B-012</t>
  </si>
  <si>
    <t>BENZOLAC 2.5%</t>
  </si>
  <si>
    <t>B-013</t>
  </si>
  <si>
    <t>BENZOLAC CL</t>
  </si>
  <si>
    <t>B-014</t>
  </si>
  <si>
    <t>BEPANTHEN 10G</t>
  </si>
  <si>
    <t>B-015</t>
  </si>
  <si>
    <t>BABY OIL JOHNSON 50ML</t>
  </si>
  <si>
    <t>B-016</t>
  </si>
  <si>
    <t>BERLOSID SYR</t>
  </si>
  <si>
    <t>B-017</t>
  </si>
  <si>
    <t>BERLOSID TAB</t>
  </si>
  <si>
    <t>B-018</t>
  </si>
  <si>
    <t>BETADIN 15ML</t>
  </si>
  <si>
    <t>B-019</t>
  </si>
  <si>
    <t>BETADIN 30 ML</t>
  </si>
  <si>
    <t>B-020</t>
  </si>
  <si>
    <t>BETADIN 5ML</t>
  </si>
  <si>
    <t>B-021</t>
  </si>
  <si>
    <t>BETADIN 60ML</t>
  </si>
  <si>
    <t>B-022</t>
  </si>
  <si>
    <t>BETADIN FEMINIM HYGINE 60 ML</t>
  </si>
  <si>
    <t>B-023</t>
  </si>
  <si>
    <t xml:space="preserve">BETADIN KUMUR 100 ML </t>
  </si>
  <si>
    <t>B-024</t>
  </si>
  <si>
    <t xml:space="preserve">BETADIN KUMUR 190ML </t>
  </si>
  <si>
    <t>B-025</t>
  </si>
  <si>
    <t>BETADIN SABUN CAIR 100ML</t>
  </si>
  <si>
    <t>B-026</t>
  </si>
  <si>
    <t>BETADIN SALEP 5 G</t>
  </si>
  <si>
    <t>B-027</t>
  </si>
  <si>
    <t>BETAHISTIN 6 MG  NULAB</t>
  </si>
  <si>
    <t>B-028</t>
  </si>
  <si>
    <t>BETAMETASON CR MULIA</t>
  </si>
  <si>
    <t>B-029</t>
  </si>
  <si>
    <t>BETAMETHASON CR FM</t>
  </si>
  <si>
    <t>B-030</t>
  </si>
  <si>
    <t>BETAMETHASON CR KF</t>
  </si>
  <si>
    <t>B-031</t>
  </si>
  <si>
    <t>BETAMOL TAB</t>
  </si>
  <si>
    <t>B-032</t>
  </si>
  <si>
    <t>BETASON 5G</t>
  </si>
  <si>
    <t>B-033</t>
  </si>
  <si>
    <t>BETASON-N 5G</t>
  </si>
  <si>
    <t>B-034</t>
  </si>
  <si>
    <t>BETOMINPLEX POT</t>
  </si>
  <si>
    <t>B-035</t>
  </si>
  <si>
    <t>BEVALEX CREAM</t>
  </si>
  <si>
    <t>B-036</t>
  </si>
  <si>
    <t>BICNAT 100 PIM POT</t>
  </si>
  <si>
    <t>B-037</t>
  </si>
  <si>
    <t>BIMACYL</t>
  </si>
  <si>
    <t>B-038</t>
  </si>
  <si>
    <t>BIMAFLOX</t>
  </si>
  <si>
    <t>B-039</t>
  </si>
  <si>
    <t>BINTAMOX 500MG TAB</t>
  </si>
  <si>
    <t>B-040</t>
  </si>
  <si>
    <t>BIOCOMBIN 5000 INJ</t>
  </si>
  <si>
    <t>B-041</t>
  </si>
  <si>
    <t xml:space="preserve">BIOGESIC </t>
  </si>
  <si>
    <t>B-042</t>
  </si>
  <si>
    <t>BIOGESIC SYR</t>
  </si>
  <si>
    <t>B-043</t>
  </si>
  <si>
    <t>BIOLYSIN KIDS BLACURANT/ANGGUR</t>
  </si>
  <si>
    <t>B-044</t>
  </si>
  <si>
    <t>BIOLYSIN KIDS ORANGE</t>
  </si>
  <si>
    <t>B-045</t>
  </si>
  <si>
    <t>BIOLYSIN KIDS STARWBERRY</t>
  </si>
  <si>
    <t>B-046</t>
  </si>
  <si>
    <t>BIOLYSIN SYR JERUK 60 ML</t>
  </si>
  <si>
    <t>B-047</t>
  </si>
  <si>
    <t>BIOLYSIN TAB</t>
  </si>
  <si>
    <t>B-048</t>
  </si>
  <si>
    <t>BIOMEGA</t>
  </si>
  <si>
    <t>B-049</t>
  </si>
  <si>
    <t>BIONCE</t>
  </si>
  <si>
    <t>B-050</t>
  </si>
  <si>
    <t>BIOPLACENTON</t>
  </si>
  <si>
    <t>B-051</t>
  </si>
  <si>
    <t>BIOVISION</t>
  </si>
  <si>
    <t>B-052</t>
  </si>
  <si>
    <t>BISOLVON EXTRA</t>
  </si>
  <si>
    <t>B-053</t>
  </si>
  <si>
    <t>BISOLVON KIDS</t>
  </si>
  <si>
    <t>B-054</t>
  </si>
  <si>
    <t xml:space="preserve">BISOLVON SOLUTION 50ML </t>
  </si>
  <si>
    <t>B-055</t>
  </si>
  <si>
    <t>BISTURI NO 11 GEA</t>
  </si>
  <si>
    <t>B-056</t>
  </si>
  <si>
    <t>BLIVIT B6 10MG</t>
  </si>
  <si>
    <t>B-057</t>
  </si>
  <si>
    <t>BLOOD SET ONEMED</t>
  </si>
  <si>
    <t>B-058</t>
  </si>
  <si>
    <t>BODREX</t>
  </si>
  <si>
    <t>B-059</t>
  </si>
  <si>
    <t>BODREX EXTRA</t>
  </si>
  <si>
    <t>B-060</t>
  </si>
  <si>
    <t>BODREX FLU BATUK BERDAHAK TAB</t>
  </si>
  <si>
    <t>B-061</t>
  </si>
  <si>
    <t>BODREX FLU BATUK TDK BERDAHAK TAB</t>
  </si>
  <si>
    <t>B-062</t>
  </si>
  <si>
    <t>BODREX MIGRA</t>
  </si>
  <si>
    <t>B-063</t>
  </si>
  <si>
    <t>BODREXIN</t>
  </si>
  <si>
    <t>B-064</t>
  </si>
  <si>
    <t>BODREXIN DEMAM SYR</t>
  </si>
  <si>
    <t>B-065</t>
  </si>
  <si>
    <t>BODREXIN FLU BATUK SYR</t>
  </si>
  <si>
    <t>B-066</t>
  </si>
  <si>
    <t>BORAGINOL-N CR</t>
  </si>
  <si>
    <t>OBTA BEBAS TERBATAS</t>
  </si>
  <si>
    <t>B-067</t>
  </si>
  <si>
    <t>BROADAMOX 500</t>
  </si>
  <si>
    <t>B-068</t>
  </si>
  <si>
    <t>BROADAMOX DS</t>
  </si>
  <si>
    <t>B-069</t>
  </si>
  <si>
    <t>BROADAMOX DS FORTE</t>
  </si>
  <si>
    <t>B-070</t>
  </si>
  <si>
    <t>BROADAPEN TAB</t>
  </si>
  <si>
    <t>B-071</t>
  </si>
  <si>
    <t>BROCHIFAR PLUS</t>
  </si>
  <si>
    <t>B-072</t>
  </si>
  <si>
    <t>BROCHIFAR TAB</t>
  </si>
  <si>
    <t>B-073</t>
  </si>
  <si>
    <t>BROCON TAB</t>
  </si>
  <si>
    <t>B-074</t>
  </si>
  <si>
    <t xml:space="preserve">BROMIFAR </t>
  </si>
  <si>
    <t>B-075</t>
  </si>
  <si>
    <t>BROMIFAR PLUS SYR</t>
  </si>
  <si>
    <t>B-076</t>
  </si>
  <si>
    <t>BROMIFAR PLUS TAB</t>
  </si>
  <si>
    <t>B-077</t>
  </si>
  <si>
    <t>BRONCHITIN SYRUP</t>
  </si>
  <si>
    <t>B-078</t>
  </si>
  <si>
    <t>BRONCHOSAL</t>
  </si>
  <si>
    <t>B-079</t>
  </si>
  <si>
    <t xml:space="preserve">BRONEX </t>
  </si>
  <si>
    <t>B-080</t>
  </si>
  <si>
    <t>BUFACARYL</t>
  </si>
  <si>
    <t>B-081</t>
  </si>
  <si>
    <t xml:space="preserve">BUFACOMB </t>
  </si>
  <si>
    <t>B-082</t>
  </si>
  <si>
    <t>BUFAGAN EXP</t>
  </si>
  <si>
    <t>B-083</t>
  </si>
  <si>
    <t>BUFANTASID F TAB</t>
  </si>
  <si>
    <t>B-084</t>
  </si>
  <si>
    <t>BUFANTASID FORTE SYR</t>
  </si>
  <si>
    <t>B-085</t>
  </si>
  <si>
    <t>BUFECT FORTE SYR</t>
  </si>
  <si>
    <t>B-086</t>
  </si>
  <si>
    <t>BUFECT SYR</t>
  </si>
  <si>
    <t>B-087</t>
  </si>
  <si>
    <t>BUFECT TAB</t>
  </si>
  <si>
    <t>B-088</t>
  </si>
  <si>
    <t>BYE BYE FEVER ANAK</t>
  </si>
  <si>
    <t>B-089</t>
  </si>
  <si>
    <t xml:space="preserve">BYE BYE FEVER BAYI </t>
  </si>
  <si>
    <t>B-090</t>
  </si>
  <si>
    <t xml:space="preserve">BISOPROLOL DEXA 5MG </t>
  </si>
  <si>
    <t>B-091</t>
  </si>
  <si>
    <t>BRAUNAMOL (PCT INFUS)</t>
  </si>
  <si>
    <t>B-092</t>
  </si>
  <si>
    <t>BALSEM TELON TRESNOJOYO 40GR</t>
  </si>
  <si>
    <t>B-093</t>
  </si>
  <si>
    <t>BIMASTAN</t>
  </si>
  <si>
    <t>B-094</t>
  </si>
  <si>
    <t>BISOPROLOL BERNO 5MG</t>
  </si>
  <si>
    <t>B-095</t>
  </si>
  <si>
    <t>BETADIN GEL CLEAR</t>
  </si>
  <si>
    <t>B-096</t>
  </si>
  <si>
    <t>BETADIN SPRAY CLEAR</t>
  </si>
  <si>
    <t>B-097</t>
  </si>
  <si>
    <t>BETAMETASON CR BERNO</t>
  </si>
  <si>
    <t>B-098</t>
  </si>
  <si>
    <t>BORAGINOL-S CR</t>
  </si>
  <si>
    <t>B-099</t>
  </si>
  <si>
    <t>BUMIN</t>
  </si>
  <si>
    <t>B-100</t>
  </si>
  <si>
    <t>BETAMETHASON CR RAMA</t>
  </si>
  <si>
    <t>C-001</t>
  </si>
  <si>
    <t>CALADIN BABY POWDER 55G</t>
  </si>
  <si>
    <t>C-002</t>
  </si>
  <si>
    <t>CALADIN FRESH&amp;CALMING 60ML</t>
  </si>
  <si>
    <t>C-003</t>
  </si>
  <si>
    <t>CALADIN POWDER 60G</t>
  </si>
  <si>
    <t>C-004</t>
  </si>
  <si>
    <t>CALADINE 60 ML</t>
  </si>
  <si>
    <t>C-005</t>
  </si>
  <si>
    <t>CALADINE 95 ML</t>
  </si>
  <si>
    <t>C-006</t>
  </si>
  <si>
    <t>CALADIN BABY SOAP</t>
  </si>
  <si>
    <t>C-007</t>
  </si>
  <si>
    <t>CALCIFAR</t>
  </si>
  <si>
    <t>C-008</t>
  </si>
  <si>
    <t>CALCIFAR PLUS</t>
  </si>
  <si>
    <t>C-009</t>
  </si>
  <si>
    <t>CALCIUM LACTAT POT</t>
  </si>
  <si>
    <t>C-010</t>
  </si>
  <si>
    <t>CALFERA</t>
  </si>
  <si>
    <t>C-011</t>
  </si>
  <si>
    <t>CALORTUSIN SIRUP</t>
  </si>
  <si>
    <t>C-012</t>
  </si>
  <si>
    <t>CALORTUSIN TAB</t>
  </si>
  <si>
    <t>C-013</t>
  </si>
  <si>
    <t>CALUSOL</t>
  </si>
  <si>
    <t>C-014</t>
  </si>
  <si>
    <t>CAMASTIL 100MG</t>
  </si>
  <si>
    <t>obat keras</t>
  </si>
  <si>
    <t>PACK</t>
  </si>
  <si>
    <t>C-015</t>
  </si>
  <si>
    <t>CAMISTIL 50MG</t>
  </si>
  <si>
    <t>C-016</t>
  </si>
  <si>
    <t>CANDESARTAN 16MG DEXA</t>
  </si>
  <si>
    <t>C-017</t>
  </si>
  <si>
    <t>CANDESARTAN 8MG DEXA</t>
  </si>
  <si>
    <t>C-018</t>
  </si>
  <si>
    <t>CANDISTIN DROP</t>
  </si>
  <si>
    <t>C-019</t>
  </si>
  <si>
    <t>CANESTEN CR 5G</t>
  </si>
  <si>
    <t>C-020</t>
  </si>
  <si>
    <t>CAPLANG AMBONIA 100ML</t>
  </si>
  <si>
    <t>C-021</t>
  </si>
  <si>
    <t>CAPLANG BALSEM 20 G</t>
  </si>
  <si>
    <t>C-022</t>
  </si>
  <si>
    <t>CAPLANG INHALER</t>
  </si>
  <si>
    <t>C-023</t>
  </si>
  <si>
    <t>CAPLANG MEA LAVENDER 30ML</t>
  </si>
  <si>
    <t>C-024</t>
  </si>
  <si>
    <t xml:space="preserve">CAPLANG MKP 120 ML </t>
  </si>
  <si>
    <t>C-025</t>
  </si>
  <si>
    <t>CAPLANG MKP 15 ML</t>
  </si>
  <si>
    <t>C-026</t>
  </si>
  <si>
    <t>CAPLANG MKP 15ML ROLL ON</t>
  </si>
  <si>
    <t>C-027</t>
  </si>
  <si>
    <t xml:space="preserve">CAPLANG MKP 210 ML </t>
  </si>
  <si>
    <t>C-028</t>
  </si>
  <si>
    <t>CAPLANG MKP 30 ML</t>
  </si>
  <si>
    <t>C-029</t>
  </si>
  <si>
    <t>CAPLANG MKP 60 ML</t>
  </si>
  <si>
    <t>C-030</t>
  </si>
  <si>
    <t>CAPLANG SEREH SITRONELA 60ML</t>
  </si>
  <si>
    <t>C-031</t>
  </si>
  <si>
    <t>CAPLANG SITRONELA 60ML</t>
  </si>
  <si>
    <t>C-032</t>
  </si>
  <si>
    <t>CAPLANG TELON 100 ML</t>
  </si>
  <si>
    <t>C-033</t>
  </si>
  <si>
    <t>CAPLANG TELON 15 ML</t>
  </si>
  <si>
    <t>C-034</t>
  </si>
  <si>
    <t>CAPLANG TELON 150 ML</t>
  </si>
  <si>
    <t>C-035</t>
  </si>
  <si>
    <t>CAPLANG TELON 30 ML</t>
  </si>
  <si>
    <t>C-036</t>
  </si>
  <si>
    <t>CAPLANG TELON 60 ML</t>
  </si>
  <si>
    <t>C-037</t>
  </si>
  <si>
    <t>CAPTOPRIL 12.5 DEXA</t>
  </si>
  <si>
    <t>C-038</t>
  </si>
  <si>
    <t>CAPTOPRIL 25MG DEXA</t>
  </si>
  <si>
    <t>C-039</t>
  </si>
  <si>
    <t>CAPTOPRIL 25MG etA</t>
  </si>
  <si>
    <t>C-040</t>
  </si>
  <si>
    <t>CARBIDU 0.5</t>
  </si>
  <si>
    <t>C-041</t>
  </si>
  <si>
    <t>CARBIDU 0.75</t>
  </si>
  <si>
    <t>C-042</t>
  </si>
  <si>
    <t>CARDIO ASPIRIN 100MG 3*10</t>
  </si>
  <si>
    <t>C-043</t>
  </si>
  <si>
    <t xml:space="preserve">CARGESIC </t>
  </si>
  <si>
    <t>C-044</t>
  </si>
  <si>
    <t>CATAFLAM</t>
  </si>
  <si>
    <t>TAB</t>
  </si>
  <si>
    <t>C-045</t>
  </si>
  <si>
    <t>CATGUT CHROMIC GEA  2/0 + NEEDLE</t>
  </si>
  <si>
    <t>C-046</t>
  </si>
  <si>
    <t>CATGUT CHROMIC GEA 3/0 + NEEDLE</t>
  </si>
  <si>
    <t>C-047</t>
  </si>
  <si>
    <t>CATGUT CHROMIC GEA 3/0 TANPA NEEDLE</t>
  </si>
  <si>
    <t>C-048</t>
  </si>
  <si>
    <t>CAPLANG BALSEM LAVENDER 10G</t>
  </si>
  <si>
    <t>C-049</t>
  </si>
  <si>
    <t>CAPLANG BALSEM LAVENDER 20G</t>
  </si>
  <si>
    <t>C-050</t>
  </si>
  <si>
    <t xml:space="preserve">CATGUT CROMIC 2/0 DR SELA+NEEDLE </t>
  </si>
  <si>
    <t>C-051</t>
  </si>
  <si>
    <t>CATGUT CROMIC 3/0,2/0 DR SELLA</t>
  </si>
  <si>
    <t>C-052</t>
  </si>
  <si>
    <t>CENDO TROBOSON MINIDOS</t>
  </si>
  <si>
    <t>C-053</t>
  </si>
  <si>
    <t xml:space="preserve">CATGUT GEA PLAIN 2/0 + NEEDLE </t>
  </si>
  <si>
    <t>C-054</t>
  </si>
  <si>
    <t xml:space="preserve">CATGUT GEA PLAIN 3/0 + NEEDLE </t>
  </si>
  <si>
    <t>C-055</t>
  </si>
  <si>
    <t>CATGUT GEA SILK 3/0 + NEEDLE</t>
  </si>
  <si>
    <t>C-056</t>
  </si>
  <si>
    <t>CATGUT ONEMED CHROMIC 2/0 + NEEDLE</t>
  </si>
  <si>
    <t>C-057</t>
  </si>
  <si>
    <t>CENDO XITROL SALEP MATA</t>
  </si>
  <si>
    <t>C-058</t>
  </si>
  <si>
    <t>CENDO CENFRESH 5ML</t>
  </si>
  <si>
    <t>C-059</t>
  </si>
  <si>
    <t>CATGUT PLAIN 2/0 DR SELLA</t>
  </si>
  <si>
    <t>C-060</t>
  </si>
  <si>
    <t xml:space="preserve">CENDO CATARLENT 15ML </t>
  </si>
  <si>
    <t>C-061</t>
  </si>
  <si>
    <t>CATGUT SILK DR SELLA 3/0 +NEEDLE</t>
  </si>
  <si>
    <t>C-062</t>
  </si>
  <si>
    <t>CAVICUR EMULSI</t>
  </si>
  <si>
    <t>C-063</t>
  </si>
  <si>
    <t>CAVICUR TAB</t>
  </si>
  <si>
    <t>C-064</t>
  </si>
  <si>
    <t>CAVIPLEX CDEZ</t>
  </si>
  <si>
    <t>C-065</t>
  </si>
  <si>
    <t>CAVIPLEX SYR</t>
  </si>
  <si>
    <t>C-066</t>
  </si>
  <si>
    <t>CAVIPLEX TAB</t>
  </si>
  <si>
    <t>C-067</t>
  </si>
  <si>
    <t>CAZETIN DROP</t>
  </si>
  <si>
    <t>C-068</t>
  </si>
  <si>
    <t>CDR ISI 10</t>
  </si>
  <si>
    <t>C-069</t>
  </si>
  <si>
    <t>CEFADROXIL 500MG ITERBAT</t>
  </si>
  <si>
    <t>C-070</t>
  </si>
  <si>
    <t xml:space="preserve">CEFADROXIL 500MG NOVA </t>
  </si>
  <si>
    <t>C-071</t>
  </si>
  <si>
    <t>CEFADROXIL DEXA</t>
  </si>
  <si>
    <t>C-072</t>
  </si>
  <si>
    <t>CEFADROXIL DS IFARS</t>
  </si>
  <si>
    <t>C-073</t>
  </si>
  <si>
    <t>CEFADROXIL HJ</t>
  </si>
  <si>
    <t>C-074</t>
  </si>
  <si>
    <t>CEFADROXIL IFAR</t>
  </si>
  <si>
    <t>C-075</t>
  </si>
  <si>
    <t>CEFADROXIL MEPRO</t>
  </si>
  <si>
    <t>C-076</t>
  </si>
  <si>
    <t>CEFADROXIL PHARMA</t>
  </si>
  <si>
    <t>C-077</t>
  </si>
  <si>
    <t>CEFIXIM 100 MG DX</t>
  </si>
  <si>
    <t>C-078</t>
  </si>
  <si>
    <t>CEFIXIM 100 MG HJ</t>
  </si>
  <si>
    <t>C-079</t>
  </si>
  <si>
    <t>CEFIXIM 100MG DS BERNO</t>
  </si>
  <si>
    <t>C-080</t>
  </si>
  <si>
    <t xml:space="preserve">CEFIXIM 200 BERNO </t>
  </si>
  <si>
    <t>C-081</t>
  </si>
  <si>
    <t>CEFIXIM 200 MG DX</t>
  </si>
  <si>
    <t>C-082</t>
  </si>
  <si>
    <t>CEFIXIM DS 100MG HJ</t>
  </si>
  <si>
    <t>C-083</t>
  </si>
  <si>
    <t>CENDO LYTERS MINIDOS</t>
  </si>
  <si>
    <t>C-084</t>
  </si>
  <si>
    <t>CEFOTAXIM INJ MEPRO</t>
  </si>
  <si>
    <t>C-085</t>
  </si>
  <si>
    <t>CEFTRIAXON INJ BERNO</t>
  </si>
  <si>
    <t>C-086</t>
  </si>
  <si>
    <t>CEFTRIAXON INJ RAMA</t>
  </si>
  <si>
    <t>C-087</t>
  </si>
  <si>
    <t>CEFTRIAXON INJ HOLI</t>
  </si>
  <si>
    <t>C-088</t>
  </si>
  <si>
    <t>CEFTRIAXON INJ INTERBAT</t>
  </si>
  <si>
    <t>C-089</t>
  </si>
  <si>
    <t>CEREBROFORT GOLD 200 ML BESAR</t>
  </si>
  <si>
    <t>C-090</t>
  </si>
  <si>
    <t>CEFTRIAXON INJ MEPRO</t>
  </si>
  <si>
    <t>C-091</t>
  </si>
  <si>
    <t>CELANA SUNAT L</t>
  </si>
  <si>
    <t>C-092</t>
  </si>
  <si>
    <t>CELANA SUNAT M</t>
  </si>
  <si>
    <t>C-093</t>
  </si>
  <si>
    <t>CELANA SUNAT S</t>
  </si>
  <si>
    <t>C-094</t>
  </si>
  <si>
    <t>CELANA SUNAT XL</t>
  </si>
  <si>
    <t>C-095</t>
  </si>
  <si>
    <t>CELESTAR SYR</t>
  </si>
  <si>
    <t>C-096</t>
  </si>
  <si>
    <t>CENDO CATARLENT 5CC</t>
  </si>
  <si>
    <t>C-097</t>
  </si>
  <si>
    <t>CENDO CENFRESH MINIDOSE</t>
  </si>
  <si>
    <t>C-098</t>
  </si>
  <si>
    <t>CENDO LYTERS</t>
  </si>
  <si>
    <t>C-099</t>
  </si>
  <si>
    <t>CENDO MYDRIATIL 1%</t>
  </si>
  <si>
    <t>C-100</t>
  </si>
  <si>
    <t>CENDO POLYNEL MINIDOSE</t>
  </si>
  <si>
    <t>C-101</t>
  </si>
  <si>
    <t>CENDO TOBROSON 5 ML</t>
  </si>
  <si>
    <t>C-102</t>
  </si>
  <si>
    <t>CENDO XITROL</t>
  </si>
  <si>
    <t>C-103</t>
  </si>
  <si>
    <t>CENDO XITROL MINIDOSE</t>
  </si>
  <si>
    <t>C-104</t>
  </si>
  <si>
    <t>CEREBROFORT GOLD 100ml Stobery</t>
  </si>
  <si>
    <t>C-105</t>
  </si>
  <si>
    <t>CEREBROVIT XCEL</t>
  </si>
  <si>
    <t>C-106</t>
  </si>
  <si>
    <t>CESSA BABY BIRU</t>
  </si>
  <si>
    <t>C-107</t>
  </si>
  <si>
    <t>CESSA BABY MERAH</t>
  </si>
  <si>
    <t>C-108</t>
  </si>
  <si>
    <t>CESSA KIDS MERAH</t>
  </si>
  <si>
    <t>C-109</t>
  </si>
  <si>
    <t xml:space="preserve">CETEEM 4MG </t>
  </si>
  <si>
    <t>C-110</t>
  </si>
  <si>
    <t>CETRIZIN 10 MG TRIMAN</t>
  </si>
  <si>
    <t>C-111</t>
  </si>
  <si>
    <t>CETRIZIN 10MG erita</t>
  </si>
  <si>
    <t>C-112</t>
  </si>
  <si>
    <t>CETRIZIN 10MG HJ</t>
  </si>
  <si>
    <t>C-113</t>
  </si>
  <si>
    <t>CETRIZIN 10MG NOVEL</t>
  </si>
  <si>
    <t>C-114</t>
  </si>
  <si>
    <t>CETRIZIN SYR SAMPARINDO</t>
  </si>
  <si>
    <t>C-115</t>
  </si>
  <si>
    <t>CETRIZIN TAB SAMPARINDO</t>
  </si>
  <si>
    <t>C-116</t>
  </si>
  <si>
    <t>CETROL KAP</t>
  </si>
  <si>
    <t>C-117</t>
  </si>
  <si>
    <t>CHILI PLAST 1,25X1M</t>
  </si>
  <si>
    <t>C-118</t>
  </si>
  <si>
    <t xml:space="preserve">CHILI PLAST 1,25X4,5M </t>
  </si>
  <si>
    <t>C-119</t>
  </si>
  <si>
    <t>CHLORAMPECORT - H  CR</t>
  </si>
  <si>
    <t>C-120</t>
  </si>
  <si>
    <t>CHLOREXOL SYR</t>
  </si>
  <si>
    <t>C-121</t>
  </si>
  <si>
    <t>CINOLON N CR</t>
  </si>
  <si>
    <t>C-122</t>
  </si>
  <si>
    <t>CIPROFLOXACIN 500 HJ</t>
  </si>
  <si>
    <t>C-123</t>
  </si>
  <si>
    <t>CITICOLIN 500MG BERNO</t>
  </si>
  <si>
    <t>C-124</t>
  </si>
  <si>
    <t>CITOPRIM SYRUP</t>
  </si>
  <si>
    <t>C-125</t>
  </si>
  <si>
    <t>CITOPRIM TAB</t>
  </si>
  <si>
    <t>C-126</t>
  </si>
  <si>
    <t>CITOSTAN</t>
  </si>
  <si>
    <t>C-127</t>
  </si>
  <si>
    <t>CITOVIPLEX TAB</t>
  </si>
  <si>
    <t>C-128</t>
  </si>
  <si>
    <t>CLONEX TAB</t>
  </si>
  <si>
    <t>C-129</t>
  </si>
  <si>
    <t>CARSIDA</t>
  </si>
  <si>
    <t>C-130</t>
  </si>
  <si>
    <t>COHISTAN EXPEC 100ML</t>
  </si>
  <si>
    <t>C-131</t>
  </si>
  <si>
    <t>COHISTAN EXPEC 60ML</t>
  </si>
  <si>
    <t>C-132</t>
  </si>
  <si>
    <t>COLDREXIN SYR</t>
  </si>
  <si>
    <t>C-133</t>
  </si>
  <si>
    <t>COLFIN PLUS SYRUP</t>
  </si>
  <si>
    <t>C-134</t>
  </si>
  <si>
    <t>COLFIN SYRUP</t>
  </si>
  <si>
    <t>C-135</t>
  </si>
  <si>
    <t>COMBANTRIN CAIR</t>
  </si>
  <si>
    <t>C-136</t>
  </si>
  <si>
    <t>COMBANTRIN TAB/STRIP</t>
  </si>
  <si>
    <t>C-137</t>
  </si>
  <si>
    <t>COMBIVENT 2.5ML</t>
  </si>
  <si>
    <t>C-138</t>
  </si>
  <si>
    <t>CONTREXIN DROP</t>
  </si>
  <si>
    <t>C-139</t>
  </si>
  <si>
    <t>COOLING 5 COOLMINT</t>
  </si>
  <si>
    <t>C-140</t>
  </si>
  <si>
    <t xml:space="preserve">COOLING 5 PLUS ORANGE </t>
  </si>
  <si>
    <t>C-141</t>
  </si>
  <si>
    <t>COPARCETIN KIDS SYRUP</t>
  </si>
  <si>
    <t>C-142</t>
  </si>
  <si>
    <t>COPARCETIN SYRUP</t>
  </si>
  <si>
    <t>C-143</t>
  </si>
  <si>
    <t>COPARCETIN TAB</t>
  </si>
  <si>
    <t>C-144</t>
  </si>
  <si>
    <t>COREDRYL SYRUP 100 ML</t>
  </si>
  <si>
    <t>C-145</t>
  </si>
  <si>
    <t xml:space="preserve">CORIZINE </t>
  </si>
  <si>
    <t>C-146</t>
  </si>
  <si>
    <t>CORSTANAL</t>
  </si>
  <si>
    <t>C-147</t>
  </si>
  <si>
    <t>CORTIDEX 0.5MG</t>
  </si>
  <si>
    <t>C-148</t>
  </si>
  <si>
    <t>COTRIMOXAZOLE SYR MERSI</t>
  </si>
  <si>
    <t>C-149</t>
  </si>
  <si>
    <t>COTRIMOXAZOLE TAB MERSI</t>
  </si>
  <si>
    <t>C-150</t>
  </si>
  <si>
    <t>COTTON BALL</t>
  </si>
  <si>
    <t>C-151</t>
  </si>
  <si>
    <t>COTTON BUD DEWASA</t>
  </si>
  <si>
    <t>C-152</t>
  </si>
  <si>
    <t>COUNTERPAIN 15 GR</t>
  </si>
  <si>
    <t>C-153</t>
  </si>
  <si>
    <t>COUNTERPAIN 30 GR</t>
  </si>
  <si>
    <t>C-154</t>
  </si>
  <si>
    <t>COUNTERPAIN 5 GR</t>
  </si>
  <si>
    <t>C-155</t>
  </si>
  <si>
    <t>COUNTERPAIN 60 GR</t>
  </si>
  <si>
    <t>C-156</t>
  </si>
  <si>
    <t>CROFED SYR 60ML</t>
  </si>
  <si>
    <t>C-157</t>
  </si>
  <si>
    <t>CROFED TAB</t>
  </si>
  <si>
    <t>C-158</t>
  </si>
  <si>
    <t>CAMIDRIL SYR</t>
  </si>
  <si>
    <t>C-159</t>
  </si>
  <si>
    <t>CTM CITO/INTIJAYA</t>
  </si>
  <si>
    <t>C-160</t>
  </si>
  <si>
    <t>CTM IFI/BALATIF POT</t>
  </si>
  <si>
    <t>C-161</t>
  </si>
  <si>
    <t>CTM PIM POT</t>
  </si>
  <si>
    <t>C-162</t>
  </si>
  <si>
    <t>CUKA APEL TAHESTA 300ML</t>
  </si>
  <si>
    <t>C-163</t>
  </si>
  <si>
    <t xml:space="preserve">CTM POT TRIMAN </t>
  </si>
  <si>
    <t>C-164</t>
  </si>
  <si>
    <t>CURBION KIDS EMULSION</t>
  </si>
  <si>
    <t>C-165</t>
  </si>
  <si>
    <t>CURBION SYR 60 ML</t>
  </si>
  <si>
    <t>C-166</t>
  </si>
  <si>
    <t>CURCUMA EMULSI JERUK 200 ML</t>
  </si>
  <si>
    <t>MULTIVITAMIN</t>
  </si>
  <si>
    <t>C-167</t>
  </si>
  <si>
    <t>CURCUMA EMULSI STRAWBERY 200 ML</t>
  </si>
  <si>
    <t>C-168</t>
  </si>
  <si>
    <t xml:space="preserve">CURCUMA FCT 12 TAB </t>
  </si>
  <si>
    <t>C-169</t>
  </si>
  <si>
    <t>CURCUMA PLUS APETIT JERUK SYR</t>
  </si>
  <si>
    <t>C-170</t>
  </si>
  <si>
    <t>CURCUMA SHARPY JERUK</t>
  </si>
  <si>
    <t>C-171</t>
  </si>
  <si>
    <t>CURCUMA SHARPY STROBERI</t>
  </si>
  <si>
    <t>C-172</t>
  </si>
  <si>
    <t>CURVIPLEX SYRUP</t>
  </si>
  <si>
    <t>C-173</t>
  </si>
  <si>
    <t>CAPLANG MINYAK ANGIN 3ML</t>
  </si>
  <si>
    <t>C-174</t>
  </si>
  <si>
    <t xml:space="preserve">CYCLOFEM </t>
  </si>
  <si>
    <t>C-175</t>
  </si>
  <si>
    <t>CYCLOGINON</t>
  </si>
  <si>
    <t>C-176</t>
  </si>
  <si>
    <t>COLPICA</t>
  </si>
  <si>
    <t>C-177</t>
  </si>
  <si>
    <t>COTTON BUD ANAK</t>
  </si>
  <si>
    <t>C-178</t>
  </si>
  <si>
    <t>COOLING 5 KUMUR</t>
  </si>
  <si>
    <t>C-179</t>
  </si>
  <si>
    <t>COMPYRANTEL</t>
  </si>
  <si>
    <t>C-180</t>
  </si>
  <si>
    <t>COMTUSI SYR STROBERY</t>
  </si>
  <si>
    <t>C-181</t>
  </si>
  <si>
    <t>CALADIN PORDER 100G</t>
  </si>
  <si>
    <t>C-182</t>
  </si>
  <si>
    <t>CINOLON CR</t>
  </si>
  <si>
    <t>C-183</t>
  </si>
  <si>
    <t>CIPROFLOXACIN 500 NOVA</t>
  </si>
  <si>
    <t>C-184</t>
  </si>
  <si>
    <t>CEFIXIM 100MG PHARMA</t>
  </si>
  <si>
    <t>C-185</t>
  </si>
  <si>
    <t>CEFIXIM 200MG PHARMA</t>
  </si>
  <si>
    <t>C-186</t>
  </si>
  <si>
    <t>CEZZVIT 500MG/ PROMO TANPA RETUR</t>
  </si>
  <si>
    <t>C-187</t>
  </si>
  <si>
    <t>CEFIXIM 100MG MEPRO</t>
  </si>
  <si>
    <t>C-188</t>
  </si>
  <si>
    <t>CAPLANG MKPBABY LAVENDER 30ML</t>
  </si>
  <si>
    <t>C-189</t>
  </si>
  <si>
    <t>CLINDAMICIN 300MG BERNO</t>
  </si>
  <si>
    <t>C-190</t>
  </si>
  <si>
    <t>CEDROX 125 DS</t>
  </si>
  <si>
    <t>C-191</t>
  </si>
  <si>
    <t>COUNTERPAIN COOL 15 GR</t>
  </si>
  <si>
    <t>C-192</t>
  </si>
  <si>
    <t>CAPLANG MKPBABY LAVENDER 60ML</t>
  </si>
  <si>
    <t>C-193</t>
  </si>
  <si>
    <t>CAPLANG MKPBABY CHAMOMILE 60ML</t>
  </si>
  <si>
    <t>C-194</t>
  </si>
  <si>
    <t>CAPLANG MKPBABY CHAMOMILE 30ML</t>
  </si>
  <si>
    <t>C-195</t>
  </si>
  <si>
    <t xml:space="preserve">CTM POT YEKATRIA </t>
  </si>
  <si>
    <t>C-196</t>
  </si>
  <si>
    <t>CAPLANG BALSEM 10 G</t>
  </si>
  <si>
    <t>obat bebas</t>
  </si>
  <si>
    <t>C-197</t>
  </si>
  <si>
    <t>CALUNG 12 KAPSUL</t>
  </si>
  <si>
    <t>C-198</t>
  </si>
  <si>
    <t>CALUNG SIRUP 60ML</t>
  </si>
  <si>
    <t>C-199</t>
  </si>
  <si>
    <t>CONTREXIN TAB</t>
  </si>
  <si>
    <t>C-200</t>
  </si>
  <si>
    <t>CIPROFLOXACIN 500 MULIA</t>
  </si>
  <si>
    <t>C-201</t>
  </si>
  <si>
    <t>CERINI 10MG</t>
  </si>
  <si>
    <t>C-202</t>
  </si>
  <si>
    <t>CETRIZIN SYR HOLI</t>
  </si>
  <si>
    <t>C-203</t>
  </si>
  <si>
    <t>CLINDAMICIN 150mg tropica</t>
  </si>
  <si>
    <t>C-204</t>
  </si>
  <si>
    <t>CITICOLIN 500MG NOVEL</t>
  </si>
  <si>
    <t>C-205</t>
  </si>
  <si>
    <t>CESSA KIDS BIRU</t>
  </si>
  <si>
    <t>D-001</t>
  </si>
  <si>
    <t>DAKTARIN CR 5G</t>
  </si>
  <si>
    <t>D-002</t>
  </si>
  <si>
    <t>DANASON</t>
  </si>
  <si>
    <t>D-003</t>
  </si>
  <si>
    <t>DANEURON</t>
  </si>
  <si>
    <t>D-004</t>
  </si>
  <si>
    <t>DAPYRIN SYR</t>
  </si>
  <si>
    <t>D-005</t>
  </si>
  <si>
    <t>DAPYRIN TAB</t>
  </si>
  <si>
    <t>D-006</t>
  </si>
  <si>
    <t>DECADRYL 120ML</t>
  </si>
  <si>
    <t>D-007</t>
  </si>
  <si>
    <t>DECADRYL 60ML</t>
  </si>
  <si>
    <t>D-008</t>
  </si>
  <si>
    <t>DECOLGEN</t>
  </si>
  <si>
    <t>D-009</t>
  </si>
  <si>
    <t xml:space="preserve">DECOLSIN </t>
  </si>
  <si>
    <t>D-010</t>
  </si>
  <si>
    <t>DEGIROL 10*10</t>
  </si>
  <si>
    <t>D-011</t>
  </si>
  <si>
    <t>DEGIROL ISI 4 TAB</t>
  </si>
  <si>
    <t>D-012</t>
  </si>
  <si>
    <t>DEHISTA</t>
  </si>
  <si>
    <t>D-013</t>
  </si>
  <si>
    <t>DELLE KECIL</t>
  </si>
  <si>
    <t>D-014</t>
  </si>
  <si>
    <t>DELLE YOUNGYOUNG</t>
  </si>
  <si>
    <t>D-015</t>
  </si>
  <si>
    <t>DEMACOLIN</t>
  </si>
  <si>
    <t>D-016</t>
  </si>
  <si>
    <t>DEMACOLIN SYR</t>
  </si>
  <si>
    <t>D-017</t>
  </si>
  <si>
    <t>DENICAM 20 MG</t>
  </si>
  <si>
    <t>D-018</t>
  </si>
  <si>
    <t>DENOMIX CR</t>
  </si>
  <si>
    <t>D-019</t>
  </si>
  <si>
    <t>DERMAFIX 10X12</t>
  </si>
  <si>
    <t>D-020</t>
  </si>
  <si>
    <t>DERMAFIX 10X25</t>
  </si>
  <si>
    <t>D-021</t>
  </si>
  <si>
    <t>DERMAFIX 5X7</t>
  </si>
  <si>
    <t>D-022</t>
  </si>
  <si>
    <t>DERMATIX 5GR</t>
  </si>
  <si>
    <t>D-023</t>
  </si>
  <si>
    <t>DERMIFAR CR</t>
  </si>
  <si>
    <t>D-024</t>
  </si>
  <si>
    <t>DETOL  245 ML</t>
  </si>
  <si>
    <t>D-025</t>
  </si>
  <si>
    <t>DETOL 45 ML</t>
  </si>
  <si>
    <t>D-026</t>
  </si>
  <si>
    <t>DETOL 95 ML</t>
  </si>
  <si>
    <t>D-027</t>
  </si>
  <si>
    <t>DEVOSIX DROP</t>
  </si>
  <si>
    <t>D-028</t>
  </si>
  <si>
    <t>DEXCLOSAN</t>
  </si>
  <si>
    <t>D-029</t>
  </si>
  <si>
    <t>DEXA 0.5 MEF POT</t>
  </si>
  <si>
    <t>D-030</t>
  </si>
  <si>
    <t>DEXA INJ MEPRO</t>
  </si>
  <si>
    <t>D-031</t>
  </si>
  <si>
    <t>DEXA M 0,75</t>
  </si>
  <si>
    <t>D-032</t>
  </si>
  <si>
    <t>DEXAHARSEN 0.5MG</t>
  </si>
  <si>
    <t>D-033</t>
  </si>
  <si>
    <t>DEXAHARSEN 0.75MG</t>
  </si>
  <si>
    <t>D-034</t>
  </si>
  <si>
    <t>DICLOFENAC 50MG BERNO</t>
  </si>
  <si>
    <t>D-035</t>
  </si>
  <si>
    <t xml:space="preserve">DEXIGEN CR </t>
  </si>
  <si>
    <t>D-036</t>
  </si>
  <si>
    <t>DEXTAF</t>
  </si>
  <si>
    <t>D-037</t>
  </si>
  <si>
    <t>DEXTAMIN</t>
  </si>
  <si>
    <t>D-038</t>
  </si>
  <si>
    <t>DEXTEEM PLUS</t>
  </si>
  <si>
    <t>D-039</t>
  </si>
  <si>
    <t>DEXTRAL SYRUP</t>
  </si>
  <si>
    <t>D-040</t>
  </si>
  <si>
    <t xml:space="preserve">DEXTRAL TAB </t>
  </si>
  <si>
    <t>D-041</t>
  </si>
  <si>
    <t>DEXYCOL TAB</t>
  </si>
  <si>
    <t>D-042</t>
  </si>
  <si>
    <t>DEXYL SYR</t>
  </si>
  <si>
    <t>D-043</t>
  </si>
  <si>
    <t>DIANE</t>
  </si>
  <si>
    <t>D-044</t>
  </si>
  <si>
    <t xml:space="preserve">DIAPET </t>
  </si>
  <si>
    <t>D-045</t>
  </si>
  <si>
    <t>DIAPET NR</t>
  </si>
  <si>
    <t>D-046</t>
  </si>
  <si>
    <t>DIASTRIX TAB</t>
  </si>
  <si>
    <t>D-047</t>
  </si>
  <si>
    <t>DICOM</t>
  </si>
  <si>
    <t>D-048</t>
  </si>
  <si>
    <t>DIE DA YAO JING</t>
  </si>
  <si>
    <t>botol</t>
  </si>
  <si>
    <t>D-049</t>
  </si>
  <si>
    <t>DIGOXIN 0.25 YARINDO</t>
  </si>
  <si>
    <t>D-050</t>
  </si>
  <si>
    <t>DOBRIZOL ISI 10 STRIP</t>
  </si>
  <si>
    <t>D-051</t>
  </si>
  <si>
    <t>DICLOFENAC SODIUM 50MG NOVEL</t>
  </si>
  <si>
    <t>D-052</t>
  </si>
  <si>
    <t>DIOMETA 0,5 BOX</t>
  </si>
  <si>
    <t>D-053</t>
  </si>
  <si>
    <t>DIOMETA 0,5 POT</t>
  </si>
  <si>
    <t>D-054</t>
  </si>
  <si>
    <t>DIONICOL DS</t>
  </si>
  <si>
    <t>D-055</t>
  </si>
  <si>
    <t>DIONICOL TAB</t>
  </si>
  <si>
    <t>D-056</t>
  </si>
  <si>
    <t>DIPROSTA CR</t>
  </si>
  <si>
    <t>D-057</t>
  </si>
  <si>
    <t>DIVOLTAR</t>
  </si>
  <si>
    <t>D-058</t>
  </si>
  <si>
    <t>DEXANTA TAB</t>
  </si>
  <si>
    <t>D-059</t>
  </si>
  <si>
    <t>DOHIXAT</t>
  </si>
  <si>
    <t>D-060</t>
  </si>
  <si>
    <t>DOLOLICOBION</t>
  </si>
  <si>
    <t>D-061</t>
  </si>
  <si>
    <t>DOMPERIDON SYR IFI</t>
  </si>
  <si>
    <t>D-062</t>
  </si>
  <si>
    <t>DOMPERIDON SYR NOVA</t>
  </si>
  <si>
    <t>D-063</t>
  </si>
  <si>
    <t>DOMPERIDON TAB TRIMAN/SAMPARINDO</t>
  </si>
  <si>
    <t>D-064</t>
  </si>
  <si>
    <t>DOT HUKI MIX</t>
  </si>
  <si>
    <t>D-065</t>
  </si>
  <si>
    <t>DS 10% SATORIA</t>
  </si>
  <si>
    <t>D-066</t>
  </si>
  <si>
    <t>DS 5% BRAUN</t>
  </si>
  <si>
    <t>D-067</t>
  </si>
  <si>
    <t>DS 5% MJB</t>
  </si>
  <si>
    <t>D-068</t>
  </si>
  <si>
    <t>DS 5% SATORIA</t>
  </si>
  <si>
    <t>D-069</t>
  </si>
  <si>
    <t xml:space="preserve">DRAMAMINE </t>
  </si>
  <si>
    <t>D-070</t>
  </si>
  <si>
    <t>DULCOLAX STRIP @4 TAB</t>
  </si>
  <si>
    <t>D-071</t>
  </si>
  <si>
    <t>DULCOLAX SUPPO 10 MG DEWASA</t>
  </si>
  <si>
    <t>SUPPO</t>
  </si>
  <si>
    <t>D-072</t>
  </si>
  <si>
    <t xml:space="preserve">DULCOLAX SUPPO 5 MG ANAK </t>
  </si>
  <si>
    <t>D-073</t>
  </si>
  <si>
    <t>DEPO HARMONIS 3M 1ML</t>
  </si>
  <si>
    <t>D-074</t>
  </si>
  <si>
    <t xml:space="preserve">DUMOCYCLIN 250MG </t>
  </si>
  <si>
    <t>D-075</t>
  </si>
  <si>
    <t>DONEXAN-DX 120ML</t>
  </si>
  <si>
    <t>D-076</t>
  </si>
  <si>
    <t>DOMPERIDON SYR ERITA</t>
  </si>
  <si>
    <t>D-077</t>
  </si>
  <si>
    <t>DS 5% SOFTBAG OTSU</t>
  </si>
  <si>
    <t>D-078</t>
  </si>
  <si>
    <t>DEXKETORPOFEN 25MG ITERBAT</t>
  </si>
  <si>
    <t>D-079</t>
  </si>
  <si>
    <t>DICLOFENAC SODIUM 50MG DEXA</t>
  </si>
  <si>
    <t>D-080</t>
  </si>
  <si>
    <t>DECOLGEN KIDS SYR</t>
  </si>
  <si>
    <t>D-081</t>
  </si>
  <si>
    <t>DEXAMOL 500MG BLISTER</t>
  </si>
  <si>
    <t>D-082</t>
  </si>
  <si>
    <t>DS 10% SOTFBAG OTSU</t>
  </si>
  <si>
    <t>D-083</t>
  </si>
  <si>
    <t>DEXAMETHASON 0.5 NOVA</t>
  </si>
  <si>
    <t>E-001</t>
  </si>
  <si>
    <t>EASY TOUCH GCU 3 IN 1 (ALAT)</t>
  </si>
  <si>
    <t>E-002</t>
  </si>
  <si>
    <t>ECONAZINE CR</t>
  </si>
  <si>
    <t>E-003</t>
  </si>
  <si>
    <t>EFISOL LIQUID</t>
  </si>
  <si>
    <t>E-004</t>
  </si>
  <si>
    <t>EFISOL LOZENGES</t>
  </si>
  <si>
    <t>E-005</t>
  </si>
  <si>
    <t>EGOJI GUMMY ANGGUR</t>
  </si>
  <si>
    <t>SAX</t>
  </si>
  <si>
    <t>E-006</t>
  </si>
  <si>
    <t xml:space="preserve">EGOJI GUMMY JERUK </t>
  </si>
  <si>
    <t>E-007</t>
  </si>
  <si>
    <t>EGOJI GUMMY MELON</t>
  </si>
  <si>
    <t>E-008</t>
  </si>
  <si>
    <t>EGOJI GUMMY STROBERI</t>
  </si>
  <si>
    <t>SACK</t>
  </si>
  <si>
    <t>E-009</t>
  </si>
  <si>
    <t>EGOJI SYR 100 ML</t>
  </si>
  <si>
    <t>E-010</t>
  </si>
  <si>
    <t>ELKANA CL 120ML SYR</t>
  </si>
  <si>
    <t>E-011</t>
  </si>
  <si>
    <t>ELKANA TAB</t>
  </si>
  <si>
    <t>E-012</t>
  </si>
  <si>
    <t>ELOMOC CR</t>
  </si>
  <si>
    <t>E-013</t>
  </si>
  <si>
    <t>ELSIRON TAB</t>
  </si>
  <si>
    <t>E-014</t>
  </si>
  <si>
    <t>ELTHAZON</t>
  </si>
  <si>
    <t>E-015</t>
  </si>
  <si>
    <t>EMKAPSUL</t>
  </si>
  <si>
    <t>E-016</t>
  </si>
  <si>
    <t xml:space="preserve">EMTURNAS </t>
  </si>
  <si>
    <t>E-017</t>
  </si>
  <si>
    <t>EMTURNAS FORTE</t>
  </si>
  <si>
    <t>E-018</t>
  </si>
  <si>
    <t>EMTURNAS SYR</t>
  </si>
  <si>
    <t>E-019</t>
  </si>
  <si>
    <t xml:space="preserve">ENBATIC </t>
  </si>
  <si>
    <t>E-020</t>
  </si>
  <si>
    <t>ENBATIC SK</t>
  </si>
  <si>
    <t>E-021</t>
  </si>
  <si>
    <t>EPEXOL SYR</t>
  </si>
  <si>
    <t>E-022</t>
  </si>
  <si>
    <t>ENERVON C BOTOL</t>
  </si>
  <si>
    <t>E-023</t>
  </si>
  <si>
    <t>EKACETOL SYR</t>
  </si>
  <si>
    <t>E-024</t>
  </si>
  <si>
    <t>ENERVON C STRIP</t>
  </si>
  <si>
    <t>E-025</t>
  </si>
  <si>
    <t>ENKASARI HERBAL</t>
  </si>
  <si>
    <t>E-026</t>
  </si>
  <si>
    <t>ENTROSTOP ANAK HERBAL</t>
  </si>
  <si>
    <t>E-027</t>
  </si>
  <si>
    <t>ENTROSTOP TAB</t>
  </si>
  <si>
    <t>E-028</t>
  </si>
  <si>
    <t>ENZYPLEX NEW</t>
  </si>
  <si>
    <t>E-029</t>
  </si>
  <si>
    <t>EPERISON 50MG BERNO</t>
  </si>
  <si>
    <t>E-030</t>
  </si>
  <si>
    <t>EPEXOL DROP</t>
  </si>
  <si>
    <t>E-031</t>
  </si>
  <si>
    <t>ERLA SM</t>
  </si>
  <si>
    <t>E-032</t>
  </si>
  <si>
    <t>ERLA TM</t>
  </si>
  <si>
    <t>E-033</t>
  </si>
  <si>
    <t>ERLA TM PLUS</t>
  </si>
  <si>
    <t>E-034</t>
  </si>
  <si>
    <t>ERLA TT</t>
  </si>
  <si>
    <t>E-035</t>
  </si>
  <si>
    <t>ERLADERM CR</t>
  </si>
  <si>
    <t>E-036</t>
  </si>
  <si>
    <t>ERLADERM N</t>
  </si>
  <si>
    <t>E-037</t>
  </si>
  <si>
    <t>ERLAGIN</t>
  </si>
  <si>
    <t>E-038</t>
  </si>
  <si>
    <t>ERLAMOL DROP</t>
  </si>
  <si>
    <t>E-039</t>
  </si>
  <si>
    <t>ERLAMOL SYR</t>
  </si>
  <si>
    <t>E-040</t>
  </si>
  <si>
    <t>ERLANEOHIDROCORT</t>
  </si>
  <si>
    <t>E-041</t>
  </si>
  <si>
    <t>ERLAPECT SYR</t>
  </si>
  <si>
    <t>E-042</t>
  </si>
  <si>
    <t>ERPHAFLAM TAB</t>
  </si>
  <si>
    <t>E-043</t>
  </si>
  <si>
    <t>ERPHAMAZOL CREAM</t>
  </si>
  <si>
    <t>E-044</t>
  </si>
  <si>
    <t>ERSOLON 4MG</t>
  </si>
  <si>
    <t>E-045</t>
  </si>
  <si>
    <t>ERYRA DS</t>
  </si>
  <si>
    <t>E-046</t>
  </si>
  <si>
    <t>ERYRA FORTE TAB</t>
  </si>
  <si>
    <t>E-047</t>
  </si>
  <si>
    <t>ERYTHROMYCIN 500MG RAMA</t>
  </si>
  <si>
    <t>E-048</t>
  </si>
  <si>
    <t>ESEMAG SUSPENSI ISI 5SACHET</t>
  </si>
  <si>
    <t>E-049</t>
  </si>
  <si>
    <t>ESPRIGEN 50 MG</t>
  </si>
  <si>
    <t>E-050</t>
  </si>
  <si>
    <t xml:space="preserve">ESTALEX </t>
  </si>
  <si>
    <t>E-051</t>
  </si>
  <si>
    <t xml:space="preserve">ETABION </t>
  </si>
  <si>
    <t>E-052</t>
  </si>
  <si>
    <t>ETADEX 0.5</t>
  </si>
  <si>
    <t>E-053</t>
  </si>
  <si>
    <t xml:space="preserve">ETAFEN 400 </t>
  </si>
  <si>
    <t>E-054</t>
  </si>
  <si>
    <t>ETAFEN FORTE SYR</t>
  </si>
  <si>
    <t>E-055</t>
  </si>
  <si>
    <t>ETAFEN SYRUP</t>
  </si>
  <si>
    <t>E-056</t>
  </si>
  <si>
    <t>ETAFLOX</t>
  </si>
  <si>
    <t>E-057</t>
  </si>
  <si>
    <t>ETAFLUSIN SYR</t>
  </si>
  <si>
    <t>E-058</t>
  </si>
  <si>
    <t>ETAFLUSIN TAB</t>
  </si>
  <si>
    <t>E-059</t>
  </si>
  <si>
    <t>ERMETHASON 0.75MG</t>
  </si>
  <si>
    <t>E-060</t>
  </si>
  <si>
    <t>ETAGESIC SYR</t>
  </si>
  <si>
    <t>E-061</t>
  </si>
  <si>
    <t>ETAMOX 500</t>
  </si>
  <si>
    <t>E-062</t>
  </si>
  <si>
    <t>ETAMOX DS</t>
  </si>
  <si>
    <t>E-063</t>
  </si>
  <si>
    <t>ETAMOX DS FORTE DS</t>
  </si>
  <si>
    <t>E-064</t>
  </si>
  <si>
    <t>ETAMOXUL  FORTE TAB</t>
  </si>
  <si>
    <t>E-065</t>
  </si>
  <si>
    <t>ETAMOXUL SYRUP</t>
  </si>
  <si>
    <t>E-066</t>
  </si>
  <si>
    <t>ETAMOXUL TAB</t>
  </si>
  <si>
    <t>E-067</t>
  </si>
  <si>
    <t>ETAPRIL 25</t>
  </si>
  <si>
    <t>E-068</t>
  </si>
  <si>
    <t>ETIKET</t>
  </si>
  <si>
    <t>E-069</t>
  </si>
  <si>
    <t>ETIKET STIKER</t>
  </si>
  <si>
    <t>E-070</t>
  </si>
  <si>
    <t>EVER E 250MG BOTOL ISI 30</t>
  </si>
  <si>
    <t>E-071</t>
  </si>
  <si>
    <t>EVER E 250MG ISI 12 CAPS</t>
  </si>
  <si>
    <t>E-072</t>
  </si>
  <si>
    <t>ERMETHASON 0.5MG</t>
  </si>
  <si>
    <t>E-073</t>
  </si>
  <si>
    <t>EYEVIT SYR</t>
  </si>
  <si>
    <t>E-074</t>
  </si>
  <si>
    <t>ENERVON C ACTIVE</t>
  </si>
  <si>
    <t>E-075</t>
  </si>
  <si>
    <t xml:space="preserve">ETAGASTRIN </t>
  </si>
  <si>
    <t>E-076</t>
  </si>
  <si>
    <t>ETORICOXIB 90 MG NOVEL</t>
  </si>
  <si>
    <t>E-077</t>
  </si>
  <si>
    <t xml:space="preserve">ETAWALIN </t>
  </si>
  <si>
    <t>E-078</t>
  </si>
  <si>
    <t>EYEVIT GUMMY RASA ORANGE</t>
  </si>
  <si>
    <t>E-079</t>
  </si>
  <si>
    <t>EYEVIT TAB</t>
  </si>
  <si>
    <t>E-080</t>
  </si>
  <si>
    <t>ETORICOXIB 60 MG NOVEL</t>
  </si>
  <si>
    <t>E-081</t>
  </si>
  <si>
    <t>EGOJI GUMMY LECI</t>
  </si>
  <si>
    <t>E-082</t>
  </si>
  <si>
    <t>EPISAN SYR 100ML</t>
  </si>
  <si>
    <t>E-083</t>
  </si>
  <si>
    <t>ENERVON KID TAB</t>
  </si>
  <si>
    <t>E-084</t>
  </si>
  <si>
    <t>EPERISON 50MG PYRIDAM</t>
  </si>
  <si>
    <t>F-001</t>
  </si>
  <si>
    <t>FAKTU SUPPO</t>
  </si>
  <si>
    <t>F-002</t>
  </si>
  <si>
    <t>FARGETIK TAB</t>
  </si>
  <si>
    <t>F-003</t>
  </si>
  <si>
    <t>FARGOXIN TAB</t>
  </si>
  <si>
    <t>F-004</t>
  </si>
  <si>
    <t>FARIZOL SYR</t>
  </si>
  <si>
    <t>F-005</t>
  </si>
  <si>
    <t>FARIZOL TAB</t>
  </si>
  <si>
    <t>F-006</t>
  </si>
  <si>
    <t>FARMALAT ER</t>
  </si>
  <si>
    <t>F-007</t>
  </si>
  <si>
    <t>FARMOTEN 12.5</t>
  </si>
  <si>
    <t>F-008</t>
  </si>
  <si>
    <t>FARMOTEN 25</t>
  </si>
  <si>
    <t>F-009</t>
  </si>
  <si>
    <t>FARSIFEN 200MG</t>
  </si>
  <si>
    <t>F-010</t>
  </si>
  <si>
    <t>FARSIFEN 400</t>
  </si>
  <si>
    <t>F-011</t>
  </si>
  <si>
    <t>FARSIFEN FORTE SYR</t>
  </si>
  <si>
    <t>F-012</t>
  </si>
  <si>
    <t>FARSIFEN PLUS TAB</t>
  </si>
  <si>
    <t>F-013</t>
  </si>
  <si>
    <t>FARSIFEN SYRUP</t>
  </si>
  <si>
    <t>F-014</t>
  </si>
  <si>
    <t>FARSIRETIC TAB</t>
  </si>
  <si>
    <t>F-015</t>
  </si>
  <si>
    <t>FARSORBID 5 MG</t>
  </si>
  <si>
    <t>F-016</t>
  </si>
  <si>
    <t>FARSYCOL CREAM</t>
  </si>
  <si>
    <t>F-017</t>
  </si>
  <si>
    <t>FASIDOL DROP</t>
  </si>
  <si>
    <t>F-018</t>
  </si>
  <si>
    <t>FASIDOL FORTE SYRUP</t>
  </si>
  <si>
    <t>F-019</t>
  </si>
  <si>
    <t>FASIDOL FORTE TAB</t>
  </si>
  <si>
    <t>F-020</t>
  </si>
  <si>
    <t>FASIDOL SYRUP</t>
  </si>
  <si>
    <t>F-021</t>
  </si>
  <si>
    <t>FASIDOL TAB</t>
  </si>
  <si>
    <t>F-022</t>
  </si>
  <si>
    <t>FASIPRIM SYR</t>
  </si>
  <si>
    <t>F-023</t>
  </si>
  <si>
    <t>FATIGON SPIRIT</t>
  </si>
  <si>
    <t>F-024</t>
  </si>
  <si>
    <t>FATIGON TAB</t>
  </si>
  <si>
    <t>F-025</t>
  </si>
  <si>
    <t>FAXIDEN 10</t>
  </si>
  <si>
    <t>F-026</t>
  </si>
  <si>
    <t>FAXIDEN 20</t>
  </si>
  <si>
    <t>F-027</t>
  </si>
  <si>
    <t>FEMINAX</t>
  </si>
  <si>
    <t>F-028</t>
  </si>
  <si>
    <t>FENAMIN</t>
  </si>
  <si>
    <t>F-029</t>
  </si>
  <si>
    <t>FERRIZ DROP STRAWBERY</t>
  </si>
  <si>
    <t>F-030</t>
  </si>
  <si>
    <t>FERRIZ SYR STRAWBERY</t>
  </si>
  <si>
    <t>F-031</t>
  </si>
  <si>
    <t>FERVITAL</t>
  </si>
  <si>
    <t>F-032</t>
  </si>
  <si>
    <t xml:space="preserve">FG TROCHES 12 </t>
  </si>
  <si>
    <t>F-033</t>
  </si>
  <si>
    <t>FIESTA MAX DOTTED 12</t>
  </si>
  <si>
    <t>F-034</t>
  </si>
  <si>
    <t>FIESTA DELAY  3</t>
  </si>
  <si>
    <t>F-035</t>
  </si>
  <si>
    <t>FIESTA WATERMELON 3S</t>
  </si>
  <si>
    <t>F-036</t>
  </si>
  <si>
    <t>FIESTA ULTRAHIN ISI 12</t>
  </si>
  <si>
    <t>F-037</t>
  </si>
  <si>
    <t>FIESTA ULTRATHIN 3S</t>
  </si>
  <si>
    <t>F-038</t>
  </si>
  <si>
    <t>FUFANG 20ML</t>
  </si>
  <si>
    <t>F-039</t>
  </si>
  <si>
    <t>FITKOM TAB ANGGUR/STRAWBERY</t>
  </si>
  <si>
    <t>F-040</t>
  </si>
  <si>
    <t>FLACOID 0,5</t>
  </si>
  <si>
    <t>F-041</t>
  </si>
  <si>
    <t>FLAMAR GEL</t>
  </si>
  <si>
    <t>F-042</t>
  </si>
  <si>
    <t>FLAGYSTATIN OVULA</t>
  </si>
  <si>
    <t>F-043</t>
  </si>
  <si>
    <t>FLAMAR 50MG</t>
  </si>
  <si>
    <t>F-044</t>
  </si>
  <si>
    <t>FLAMIGRA 50MG</t>
  </si>
  <si>
    <t>F-045</t>
  </si>
  <si>
    <t>FLASICOX 15</t>
  </si>
  <si>
    <t>F-046</t>
  </si>
  <si>
    <t>FLOXIFAR</t>
  </si>
  <si>
    <t>F-047</t>
  </si>
  <si>
    <t>FLOXIGRA</t>
  </si>
  <si>
    <t>F-048</t>
  </si>
  <si>
    <t>FLUANZA SYR</t>
  </si>
  <si>
    <t>F-049</t>
  </si>
  <si>
    <t>FLUANZA TAB</t>
  </si>
  <si>
    <t>F-050</t>
  </si>
  <si>
    <t>FLUCADEX PE BERDAHAK</t>
  </si>
  <si>
    <t>F-051</t>
  </si>
  <si>
    <t>FLUCADEX PE TDK BERDAHAK</t>
  </si>
  <si>
    <t>F-052</t>
  </si>
  <si>
    <t>FLUCADEX SYR</t>
  </si>
  <si>
    <t>F-053</t>
  </si>
  <si>
    <t>FLUCADEX TAB</t>
  </si>
  <si>
    <t>F-054</t>
  </si>
  <si>
    <t>FLUMIN  TAB</t>
  </si>
  <si>
    <t>F-055</t>
  </si>
  <si>
    <t>FLUMIN + SYR</t>
  </si>
  <si>
    <t>F-056</t>
  </si>
  <si>
    <t>FLUTAMOL SYR</t>
  </si>
  <si>
    <t>F-057</t>
  </si>
  <si>
    <t>FLUTAMOL TAB</t>
  </si>
  <si>
    <t>F-058</t>
  </si>
  <si>
    <t>FLUTOP C SYR</t>
  </si>
  <si>
    <t>F-059</t>
  </si>
  <si>
    <t>FLUTROP SYR</t>
  </si>
  <si>
    <t>F-060</t>
  </si>
  <si>
    <t>FLUTROP TAB</t>
  </si>
  <si>
    <t>F-061</t>
  </si>
  <si>
    <t>FOLAMIL GENIO POT</t>
  </si>
  <si>
    <t>F-062</t>
  </si>
  <si>
    <t>FOLAVIT 400MCG</t>
  </si>
  <si>
    <t>F-063</t>
  </si>
  <si>
    <t>FOLAXIN</t>
  </si>
  <si>
    <t>F-064</t>
  </si>
  <si>
    <t>FOLEY CATETER NO 14</t>
  </si>
  <si>
    <t>F-065</t>
  </si>
  <si>
    <t>FOLEY CATETER NO 16</t>
  </si>
  <si>
    <t>F-066</t>
  </si>
  <si>
    <t>FOLEY CATETER NO 18</t>
  </si>
  <si>
    <t>F-067</t>
  </si>
  <si>
    <t xml:space="preserve">FONDAZEN </t>
  </si>
  <si>
    <t>F-068</t>
  </si>
  <si>
    <t>FORMYCO CR</t>
  </si>
  <si>
    <t>F-069</t>
  </si>
  <si>
    <t>FRESHCARE CITRUS 10ML</t>
  </si>
  <si>
    <t>F-070</t>
  </si>
  <si>
    <t>FRESHCARE SMASH MATCHA</t>
  </si>
  <si>
    <t>F-071</t>
  </si>
  <si>
    <t>FRESHCARE SMASH MERAH</t>
  </si>
  <si>
    <t>F-072</t>
  </si>
  <si>
    <t>FRESHCARE SPLASHFRUITY 10ML</t>
  </si>
  <si>
    <t>F-073</t>
  </si>
  <si>
    <t>FRESHCARE STRONG 10ML</t>
  </si>
  <si>
    <t>F-074</t>
  </si>
  <si>
    <t>FULAZ</t>
  </si>
  <si>
    <t>AMPLOP</t>
  </si>
  <si>
    <t>F-075</t>
  </si>
  <si>
    <t>FUNGIDERM 10GRM CR</t>
  </si>
  <si>
    <t>F-076</t>
  </si>
  <si>
    <t>FUNGIDERM 5GRM CR</t>
  </si>
  <si>
    <t>F-077</t>
  </si>
  <si>
    <t>FIRINOL 100MG</t>
  </si>
  <si>
    <t>F-078</t>
  </si>
  <si>
    <t xml:space="preserve">FLUTAMOL-P </t>
  </si>
  <si>
    <t>F-079</t>
  </si>
  <si>
    <t>FLACOID 0.5 POT</t>
  </si>
  <si>
    <t>F-080</t>
  </si>
  <si>
    <t>FLACOID 0.75 POT</t>
  </si>
  <si>
    <t>F-081</t>
  </si>
  <si>
    <t>FUCIGEN CR</t>
  </si>
  <si>
    <t>F-082</t>
  </si>
  <si>
    <t xml:space="preserve">FLEXURE TAB </t>
  </si>
  <si>
    <t>F-083</t>
  </si>
  <si>
    <t>FASGO FORTE 250MG SYR</t>
  </si>
  <si>
    <t>F-084</t>
  </si>
  <si>
    <t>FG THROCES ISI 30S</t>
  </si>
  <si>
    <t>F-085</t>
  </si>
  <si>
    <t>FUROSEMID FM</t>
  </si>
  <si>
    <t>F-086</t>
  </si>
  <si>
    <t>FIESTA BLACK COFFE 3S</t>
  </si>
  <si>
    <t>F-087</t>
  </si>
  <si>
    <t>FIESTA MAX DOTTED 3S</t>
  </si>
  <si>
    <t>F-088</t>
  </si>
  <si>
    <t>FIESTA BUBBLEGUM 3S</t>
  </si>
  <si>
    <t>F-089</t>
  </si>
  <si>
    <t>FIESTA FUN PACK 5+1</t>
  </si>
  <si>
    <t>F-090</t>
  </si>
  <si>
    <t>FIESTA  COOLGEL 70ML</t>
  </si>
  <si>
    <t>F-091</t>
  </si>
  <si>
    <t>FIESTA NATURAL GEL 70ML</t>
  </si>
  <si>
    <t>F-092</t>
  </si>
  <si>
    <t>FIESTA WARM GEL 70ML</t>
  </si>
  <si>
    <t>F-093</t>
  </si>
  <si>
    <t>FIESTA MIX VARIAN GEL</t>
  </si>
  <si>
    <t>F-094</t>
  </si>
  <si>
    <t>FIESTA PARTY PACK 12S</t>
  </si>
  <si>
    <t>F-095</t>
  </si>
  <si>
    <t>FIESTA STRAWBERY 12S</t>
  </si>
  <si>
    <t>F-096</t>
  </si>
  <si>
    <t>FIESTA STRAWBERY 3S</t>
  </si>
  <si>
    <t>F-097</t>
  </si>
  <si>
    <t>FLAMAR 25MG</t>
  </si>
  <si>
    <t>F-098</t>
  </si>
  <si>
    <t>FITBON</t>
  </si>
  <si>
    <t>F-099</t>
  </si>
  <si>
    <t>FLEGMA SYR</t>
  </si>
  <si>
    <t>F-100</t>
  </si>
  <si>
    <t>FRESHCARE LAVENDER</t>
  </si>
  <si>
    <t>F-101</t>
  </si>
  <si>
    <t>FRESHCARE VAPOBALM MATCHA 10G</t>
  </si>
  <si>
    <t>F-102</t>
  </si>
  <si>
    <t>FRESHCARE SMASH FRUITY</t>
  </si>
  <si>
    <t>F-103</t>
  </si>
  <si>
    <t>FUROSEMID INJEK BERNO</t>
  </si>
  <si>
    <t>F-104</t>
  </si>
  <si>
    <t>FRESHCARE KAYU PUTIH 10 ML</t>
  </si>
  <si>
    <t>F-105</t>
  </si>
  <si>
    <t>FUROSEMID YARINDO</t>
  </si>
  <si>
    <t>F-106</t>
  </si>
  <si>
    <t>FRESHCARE STRONG 15+5ML</t>
  </si>
  <si>
    <t>F-107</t>
  </si>
  <si>
    <t>FRESHCARE SMASH SAKURA</t>
  </si>
  <si>
    <t>G-001</t>
  </si>
  <si>
    <t>GABITEN</t>
  </si>
  <si>
    <t>G-002</t>
  </si>
  <si>
    <t>GANDAPURA IKA 30 ML</t>
  </si>
  <si>
    <t>G-003</t>
  </si>
  <si>
    <t>GANDAPURA IKA 60 ML</t>
  </si>
  <si>
    <t>G-004</t>
  </si>
  <si>
    <t>GASELA</t>
  </si>
  <si>
    <t>G-005</t>
  </si>
  <si>
    <t>GASTRINAL HD SYR</t>
  </si>
  <si>
    <t>G-006</t>
  </si>
  <si>
    <t>GASTRINAL HD TABLET</t>
  </si>
  <si>
    <t>G-007</t>
  </si>
  <si>
    <t>GASTRUCID SYR</t>
  </si>
  <si>
    <t>G-008</t>
  </si>
  <si>
    <t>GASTRUCID TAB</t>
  </si>
  <si>
    <t>G-009</t>
  </si>
  <si>
    <t>GEA SILK 2/0 + NEEDLE</t>
  </si>
  <si>
    <t>G-010</t>
  </si>
  <si>
    <t>GELIGA BALSEM 10 G</t>
  </si>
  <si>
    <t>G-011</t>
  </si>
  <si>
    <t>GELIGA BALSEM 20 G</t>
  </si>
  <si>
    <t>G-012</t>
  </si>
  <si>
    <t>GELIGA KRIM 30 GR</t>
  </si>
  <si>
    <t>G-013</t>
  </si>
  <si>
    <t>GENALTEN CR</t>
  </si>
  <si>
    <t>G-014</t>
  </si>
  <si>
    <t>GENAMOX DS</t>
  </si>
  <si>
    <t>G-015</t>
  </si>
  <si>
    <t>GENBROX 30MG TAB</t>
  </si>
  <si>
    <t>G-016</t>
  </si>
  <si>
    <t>GENBROX SYR</t>
  </si>
  <si>
    <t>G-017</t>
  </si>
  <si>
    <t xml:space="preserve">GENCEF 500 MG </t>
  </si>
  <si>
    <t>G-018</t>
  </si>
  <si>
    <t>GENCEF 125 DS</t>
  </si>
  <si>
    <t>G-019</t>
  </si>
  <si>
    <t>GENCEF 250 DS</t>
  </si>
  <si>
    <t>G-020</t>
  </si>
  <si>
    <t>GENCOPAN PLUS</t>
  </si>
  <si>
    <t>G-021</t>
  </si>
  <si>
    <t>GENCOTRI SYR</t>
  </si>
  <si>
    <t>G-022</t>
  </si>
  <si>
    <t>GENERSON CR</t>
  </si>
  <si>
    <t>G-023</t>
  </si>
  <si>
    <t>GENFLAM 50MG STRIP</t>
  </si>
  <si>
    <t>G-024</t>
  </si>
  <si>
    <t>GABAPENTIN 300MG BERNO</t>
  </si>
  <si>
    <t>G-025</t>
  </si>
  <si>
    <t>GENOINT SK</t>
  </si>
  <si>
    <t>G-026</t>
  </si>
  <si>
    <t>GENOINT SM</t>
  </si>
  <si>
    <t>G-027</t>
  </si>
  <si>
    <t>GENOINT TM</t>
  </si>
  <si>
    <t>G-028</t>
  </si>
  <si>
    <t>GENTAMYCIN CR KF</t>
  </si>
  <si>
    <t>G-029</t>
  </si>
  <si>
    <t>GENTAMYCIN INJ BERNO</t>
  </si>
  <si>
    <t>G-030</t>
  </si>
  <si>
    <t>GENTAMYCIN CR BERNO</t>
  </si>
  <si>
    <t>G-031</t>
  </si>
  <si>
    <t>GENTAMYCIN CR FM</t>
  </si>
  <si>
    <t>G-032</t>
  </si>
  <si>
    <t>GENTAMYCIN CR molex</t>
  </si>
  <si>
    <t>G-033</t>
  </si>
  <si>
    <t>GENTAMYCIN CR MULIA</t>
  </si>
  <si>
    <t>G-034</t>
  </si>
  <si>
    <t xml:space="preserve">GENTIAN VIOLET </t>
  </si>
  <si>
    <t>G-035</t>
  </si>
  <si>
    <t>GENVASK 10 MG</t>
  </si>
  <si>
    <t>G-036</t>
  </si>
  <si>
    <t xml:space="preserve">GENVASK 5 MG </t>
  </si>
  <si>
    <t>G-037</t>
  </si>
  <si>
    <t xml:space="preserve">GENXICAM 15 MG </t>
  </si>
  <si>
    <t>G-038</t>
  </si>
  <si>
    <t>GENXICAM 7,5 MG</t>
  </si>
  <si>
    <t>G-039</t>
  </si>
  <si>
    <t>GESTIAMIN PLUS</t>
  </si>
  <si>
    <t>G-040</t>
  </si>
  <si>
    <t>GESTIN F1</t>
  </si>
  <si>
    <t>G-041</t>
  </si>
  <si>
    <t>GESTIN F2</t>
  </si>
  <si>
    <t>G-042</t>
  </si>
  <si>
    <t>GESTIN F3</t>
  </si>
  <si>
    <t>G-043</t>
  </si>
  <si>
    <t>GG BOX TRIMAN</t>
  </si>
  <si>
    <t>G-044</t>
  </si>
  <si>
    <t>GG POT FM 100</t>
  </si>
  <si>
    <t>G-045</t>
  </si>
  <si>
    <t>GIOVAN BIRU</t>
  </si>
  <si>
    <t>G-046</t>
  </si>
  <si>
    <t>GIOVAN PINK</t>
  </si>
  <si>
    <t>G-047</t>
  </si>
  <si>
    <t>GITRI SYR</t>
  </si>
  <si>
    <t>G-048</t>
  </si>
  <si>
    <t>GLIBENCLAMID 5MG FM</t>
  </si>
  <si>
    <t>G-049</t>
  </si>
  <si>
    <t>GLIBENCLAMID 5MG INDOFARMA</t>
  </si>
  <si>
    <t>G-050</t>
  </si>
  <si>
    <t>GLIKOS 500MG</t>
  </si>
  <si>
    <t>G-051</t>
  </si>
  <si>
    <t>GLIMEPIRID 2 DEXA</t>
  </si>
  <si>
    <t>G-052</t>
  </si>
  <si>
    <t xml:space="preserve">GLIMEPIRID 2 HJ </t>
  </si>
  <si>
    <t>G-053</t>
  </si>
  <si>
    <t>GLIMEPIRID 1 HJ</t>
  </si>
  <si>
    <t>G-054</t>
  </si>
  <si>
    <t>GLIMEPIRID 3 KIMIA FARMA</t>
  </si>
  <si>
    <t>G-055</t>
  </si>
  <si>
    <t>GLIMEPIRID 3MG DEXA</t>
  </si>
  <si>
    <t>G-056</t>
  </si>
  <si>
    <t>GLIMEPIRID 4 DEXA</t>
  </si>
  <si>
    <t>G-057</t>
  </si>
  <si>
    <t xml:space="preserve">GLIMEPIRID 4 HJ </t>
  </si>
  <si>
    <t>G-058</t>
  </si>
  <si>
    <t>GLIMEPIRID 3 HJ</t>
  </si>
  <si>
    <t>G-059</t>
  </si>
  <si>
    <t>GLOVE ALTAMED  L</t>
  </si>
  <si>
    <t>G-060</t>
  </si>
  <si>
    <t>GLOVE ALTAMED  M</t>
  </si>
  <si>
    <t>G-061</t>
  </si>
  <si>
    <t>GLOVE ALTAMED  S</t>
  </si>
  <si>
    <t>G-062</t>
  </si>
  <si>
    <t>GLIMEPIRID 1 DEXA</t>
  </si>
  <si>
    <t>G-063</t>
  </si>
  <si>
    <t>GENFLAM 50MG BLISTER</t>
  </si>
  <si>
    <t>G-064</t>
  </si>
  <si>
    <t>GLOVE COSMOMED M</t>
  </si>
  <si>
    <t>G-065</t>
  </si>
  <si>
    <t xml:space="preserve">GLOVE SAFEGUARD M 100 </t>
  </si>
  <si>
    <t>G-066</t>
  </si>
  <si>
    <t>GLOVE SAFEGUARD S 100</t>
  </si>
  <si>
    <t>G-067</t>
  </si>
  <si>
    <t>GLOVE PD NON STERILE M</t>
  </si>
  <si>
    <t>G-068</t>
  </si>
  <si>
    <t>GLOVE PD NON STERILE S</t>
  </si>
  <si>
    <t>G-069</t>
  </si>
  <si>
    <t>GLOVE PD STERIL NO 6,5</t>
  </si>
  <si>
    <t>1 PASANG</t>
  </si>
  <si>
    <t>G-070</t>
  </si>
  <si>
    <t>GLOVE PD STERIL NO 7</t>
  </si>
  <si>
    <t>G-071</t>
  </si>
  <si>
    <t xml:space="preserve">GLOVE PD STERIL NO 7,5 </t>
  </si>
  <si>
    <t>G-072</t>
  </si>
  <si>
    <t>GUAIFENESIN STRIP YEKATRIA</t>
  </si>
  <si>
    <t>G-073</t>
  </si>
  <si>
    <t>GLIQUIDONE DEXA 30MG</t>
  </si>
  <si>
    <t>G-074</t>
  </si>
  <si>
    <t>GLOVE SENSI L100</t>
  </si>
  <si>
    <t>G-075</t>
  </si>
  <si>
    <t xml:space="preserve">GLOVE SENSI M 100 </t>
  </si>
  <si>
    <t>G-076</t>
  </si>
  <si>
    <t>GUAIFENESIN NOVA</t>
  </si>
  <si>
    <t>G-077</t>
  </si>
  <si>
    <t>GLOVE SENSI S 100</t>
  </si>
  <si>
    <t>G-078</t>
  </si>
  <si>
    <t>GLOVE SENSI S 60</t>
  </si>
  <si>
    <t>G-079</t>
  </si>
  <si>
    <t>GLOVE STERIL NO 7</t>
  </si>
  <si>
    <t>G-080</t>
  </si>
  <si>
    <t xml:space="preserve">GLOVE STERIL NO 7,5 </t>
  </si>
  <si>
    <t>G-081</t>
  </si>
  <si>
    <t>GLUCOSAMIN 250MG HJ</t>
  </si>
  <si>
    <t>G-082</t>
  </si>
  <si>
    <t>GLUCOSAMIN 250MG MPL</t>
  </si>
  <si>
    <t>G-083</t>
  </si>
  <si>
    <t>GLUCOSAMIN 500MG MEDIKON</t>
  </si>
  <si>
    <t>G-084</t>
  </si>
  <si>
    <t xml:space="preserve">GLUDEPATIK </t>
  </si>
  <si>
    <t>G-085</t>
  </si>
  <si>
    <t>GOM CITO</t>
  </si>
  <si>
    <t>G-086</t>
  </si>
  <si>
    <t>GPU CREAM JAHE 60 GR</t>
  </si>
  <si>
    <t>G-087</t>
  </si>
  <si>
    <t>GPU CREAM SEREH 150 G</t>
  </si>
  <si>
    <t>G-088</t>
  </si>
  <si>
    <t>GPU CREAM SEREH 60 GR</t>
  </si>
  <si>
    <t>G-089</t>
  </si>
  <si>
    <t>GPU JAHE/PALA 60 ML</t>
  </si>
  <si>
    <t>G-090</t>
  </si>
  <si>
    <t>GPU SEREH 30 ML</t>
  </si>
  <si>
    <t>G-091</t>
  </si>
  <si>
    <t>GPU SEREH 60 ML</t>
  </si>
  <si>
    <t>G-092</t>
  </si>
  <si>
    <t>GRAFACHLOR</t>
  </si>
  <si>
    <t>G-093</t>
  </si>
  <si>
    <t>GRAFADON DROP</t>
  </si>
  <si>
    <t>G-094</t>
  </si>
  <si>
    <t>GRAFADON SYR</t>
  </si>
  <si>
    <t>G-095</t>
  </si>
  <si>
    <t>GRAFADON TAB</t>
  </si>
  <si>
    <t>G-096</t>
  </si>
  <si>
    <t>GRAFALIN 2 MG</t>
  </si>
  <si>
    <t>G-097</t>
  </si>
  <si>
    <t xml:space="preserve">GRAFALIN 4 MG </t>
  </si>
  <si>
    <t>G-098</t>
  </si>
  <si>
    <t>GRAFAMIC</t>
  </si>
  <si>
    <t>G-099</t>
  </si>
  <si>
    <t xml:space="preserve">GRAFAZOLE </t>
  </si>
  <si>
    <t>G-100</t>
  </si>
  <si>
    <t xml:space="preserve">GRALIXA </t>
  </si>
  <si>
    <t>G-101</t>
  </si>
  <si>
    <t>GRANTUSIF</t>
  </si>
  <si>
    <t>G-102</t>
  </si>
  <si>
    <t xml:space="preserve">GRATAZON </t>
  </si>
  <si>
    <t>G-103</t>
  </si>
  <si>
    <t>GRATHEOS ISI 10</t>
  </si>
  <si>
    <t>G-104</t>
  </si>
  <si>
    <t>GRATHEOS ISI 5</t>
  </si>
  <si>
    <t>G-105</t>
  </si>
  <si>
    <t>GRAVASK 10</t>
  </si>
  <si>
    <t>G-106</t>
  </si>
  <si>
    <t xml:space="preserve">GRAXINE </t>
  </si>
  <si>
    <t>G-107</t>
  </si>
  <si>
    <t>GRAZEO 20MG</t>
  </si>
  <si>
    <t>G-108</t>
  </si>
  <si>
    <t>GREEN OIL 10 ML</t>
  </si>
  <si>
    <t>G-109</t>
  </si>
  <si>
    <t>GUAIFENESIN BOX TRIMAN</t>
  </si>
  <si>
    <t>G-110</t>
  </si>
  <si>
    <t>GUAIFENESIN POT FM/INTIMETA</t>
  </si>
  <si>
    <t>G-111</t>
  </si>
  <si>
    <t>GUAIFENESIN POT ifi</t>
  </si>
  <si>
    <t>G-112</t>
  </si>
  <si>
    <t>GUAIFENESIN POT TRIMAN</t>
  </si>
  <si>
    <t>G-113</t>
  </si>
  <si>
    <t>GUAIFENESIN BOX INTIMETA</t>
  </si>
  <si>
    <t>G-114</t>
  </si>
  <si>
    <t>GUAIFENESIN BOX TRIFA</t>
  </si>
  <si>
    <t>G-115</t>
  </si>
  <si>
    <t>GUANISTREP SYR</t>
  </si>
  <si>
    <t>G-116</t>
  </si>
  <si>
    <t>GABAPENTIN 300MG HJ</t>
  </si>
  <si>
    <t>G-117</t>
  </si>
  <si>
    <t>GOM SEDAP</t>
  </si>
  <si>
    <t>G-118</t>
  </si>
  <si>
    <t>GENXICAM 15MG 10X0</t>
  </si>
  <si>
    <t>G-119</t>
  </si>
  <si>
    <t>GENFLAM 50MG BLISTER 10X10</t>
  </si>
  <si>
    <t>H-001</t>
  </si>
  <si>
    <t>H2O2 100ml</t>
  </si>
  <si>
    <t>H-002</t>
  </si>
  <si>
    <t>HALMEZIN SYR 100 ML</t>
  </si>
  <si>
    <t>H-003</t>
  </si>
  <si>
    <t>HERBAKOF STRONGMINT 60ML</t>
  </si>
  <si>
    <t>H-004</t>
  </si>
  <si>
    <t>HANSAPLAST AQUA PRO 6X7CM 5PCS XL</t>
  </si>
  <si>
    <t>H-005</t>
  </si>
  <si>
    <t>HANSAPLAST AQUA PRO 8X10 5PCS XXL</t>
  </si>
  <si>
    <t>H-006</t>
  </si>
  <si>
    <t>HANSAPLAST ISI 10 PCS</t>
  </si>
  <si>
    <t>H-007</t>
  </si>
  <si>
    <t>HANSAPLAST ISI 100</t>
  </si>
  <si>
    <t>H-008</t>
  </si>
  <si>
    <t>HANSAPLAST JUMBO ISI 50</t>
  </si>
  <si>
    <t>H-009</t>
  </si>
  <si>
    <t xml:space="preserve">HANSAPLAST KOYO HANGAT </t>
  </si>
  <si>
    <t>H-010</t>
  </si>
  <si>
    <t>HANSAPLAST KOYO PANAS ISI 10</t>
  </si>
  <si>
    <t>H-011</t>
  </si>
  <si>
    <t>HANSAPLAST ROLL 1,25 CMX5M</t>
  </si>
  <si>
    <t>ROL</t>
  </si>
  <si>
    <t>H-012</t>
  </si>
  <si>
    <t>HBOOSTER SYR</t>
  </si>
  <si>
    <t>H-013</t>
  </si>
  <si>
    <t>HECTING NO. 9</t>
  </si>
  <si>
    <t>H-014</t>
  </si>
  <si>
    <t>HELIXIM 100 MG TAB</t>
  </si>
  <si>
    <t>H-015</t>
  </si>
  <si>
    <t>HELIXIM DS</t>
  </si>
  <si>
    <t>H-016</t>
  </si>
  <si>
    <t>HEMAVITON ACTION</t>
  </si>
  <si>
    <t>H-017</t>
  </si>
  <si>
    <t>HERBAKOF 100 ML</t>
  </si>
  <si>
    <t>H-018</t>
  </si>
  <si>
    <t>HERBAKOF 60ML</t>
  </si>
  <si>
    <t>H-019</t>
  </si>
  <si>
    <t>HEROCYN 150 G</t>
  </si>
  <si>
    <t>H-020</t>
  </si>
  <si>
    <t>HEROCYN 85 G</t>
  </si>
  <si>
    <t>H-021</t>
  </si>
  <si>
    <t>HEROCYN BABY 100GR</t>
  </si>
  <si>
    <t>H-022</t>
  </si>
  <si>
    <t>HEROCYN BABY 200GR</t>
  </si>
  <si>
    <t>H-023</t>
  </si>
  <si>
    <t>HICO GEL</t>
  </si>
  <si>
    <t>H-024</t>
  </si>
  <si>
    <t>HISTAKLOR</t>
  </si>
  <si>
    <t>H-025</t>
  </si>
  <si>
    <t>HISTIGEN</t>
  </si>
  <si>
    <t>H-026</t>
  </si>
  <si>
    <t>HISTIGO</t>
  </si>
  <si>
    <t>H-027</t>
  </si>
  <si>
    <t>HOLICOS SYR</t>
  </si>
  <si>
    <t>H-028</t>
  </si>
  <si>
    <t>HOLICOS TAB</t>
  </si>
  <si>
    <t>H-029</t>
  </si>
  <si>
    <t>HOLIDON SYR</t>
  </si>
  <si>
    <t>H-030</t>
  </si>
  <si>
    <t>HOLIDON TAB</t>
  </si>
  <si>
    <t>H-031</t>
  </si>
  <si>
    <t>HOLIMICETIN SYRUP</t>
  </si>
  <si>
    <t>H-032</t>
  </si>
  <si>
    <t>HOLIMOX DS</t>
  </si>
  <si>
    <t>H-033</t>
  </si>
  <si>
    <t>HOLIMOX FORTE SYRUP</t>
  </si>
  <si>
    <t>H-034</t>
  </si>
  <si>
    <t>HOLIMOX TAB</t>
  </si>
  <si>
    <t>H-035</t>
  </si>
  <si>
    <t>HOLIZINC SYRUP</t>
  </si>
  <si>
    <t>H-036</t>
  </si>
  <si>
    <t>HOT IN CR 60 G TUBE</t>
  </si>
  <si>
    <t>H-037</t>
  </si>
  <si>
    <t>HOT IN STRONG 60ML BOTOL</t>
  </si>
  <si>
    <t>H-038</t>
  </si>
  <si>
    <t>HOT IN DCL 120G TUBE</t>
  </si>
  <si>
    <t>H-039</t>
  </si>
  <si>
    <t>HOT IN REGULER 60 ML BOTOL</t>
  </si>
  <si>
    <t>H-040</t>
  </si>
  <si>
    <t>HOT IN STRONG 60 G TUBE</t>
  </si>
  <si>
    <t>H-041</t>
  </si>
  <si>
    <t>HOT IN AROMATHERAPY TUBE 60 GR</t>
  </si>
  <si>
    <t>H-042</t>
  </si>
  <si>
    <t>HOT IN DCL 30G</t>
  </si>
  <si>
    <t>H-043</t>
  </si>
  <si>
    <t>HOT IN DCL 60G</t>
  </si>
  <si>
    <t>H-044</t>
  </si>
  <si>
    <t>HOT IN CR 120G TUBE</t>
  </si>
  <si>
    <t>H-045</t>
  </si>
  <si>
    <t>HOT IN GO STRONG 100 GR</t>
  </si>
  <si>
    <t>H-046</t>
  </si>
  <si>
    <t>HUFABETAMIN SYR</t>
  </si>
  <si>
    <t>H-047</t>
  </si>
  <si>
    <t>HUFABION</t>
  </si>
  <si>
    <t>H-048</t>
  </si>
  <si>
    <t>HUFADEXTA-M</t>
  </si>
  <si>
    <t>H-049</t>
  </si>
  <si>
    <t>HEROCYN 50G</t>
  </si>
  <si>
    <t>H-050</t>
  </si>
  <si>
    <t>HUFADINE</t>
  </si>
  <si>
    <t>H-051</t>
  </si>
  <si>
    <t>HUFADON SYR</t>
  </si>
  <si>
    <t>H-052</t>
  </si>
  <si>
    <t>HUFADON TAB</t>
  </si>
  <si>
    <t>H-053</t>
  </si>
  <si>
    <t>HUFAFED SYR</t>
  </si>
  <si>
    <t>H-054</t>
  </si>
  <si>
    <t>HUFAFURAL SYR</t>
  </si>
  <si>
    <t>H-055</t>
  </si>
  <si>
    <t xml:space="preserve">HUFAGRIP DEMAM 160MG SYR </t>
  </si>
  <si>
    <t>H-056</t>
  </si>
  <si>
    <t>HUFAGRIP DROP DEMAM</t>
  </si>
  <si>
    <t>H-057</t>
  </si>
  <si>
    <t xml:space="preserve">HUFAGRIP BP ANAK </t>
  </si>
  <si>
    <t>H-058</t>
  </si>
  <si>
    <t xml:space="preserve">HUFAGRIP BP Berdahak anak </t>
  </si>
  <si>
    <t>H-059</t>
  </si>
  <si>
    <t>HUFAGRIP BP DWS 60ML</t>
  </si>
  <si>
    <t>H-060</t>
  </si>
  <si>
    <t>HUFAGRIP DEMAM 120MG SYR</t>
  </si>
  <si>
    <t>H-061</t>
  </si>
  <si>
    <t>HUFAGRIP DEMAM TAB</t>
  </si>
  <si>
    <t>H-062</t>
  </si>
  <si>
    <t>HUFAGRIP FORTE TAB</t>
  </si>
  <si>
    <t>H-063</t>
  </si>
  <si>
    <t>HUFAGRIP PILEK SYR/BIRU</t>
  </si>
  <si>
    <t>H-064</t>
  </si>
  <si>
    <t>HUFAGRIP SYR KUNING</t>
  </si>
  <si>
    <t>H-065</t>
  </si>
  <si>
    <t xml:space="preserve">HUFRALGIN </t>
  </si>
  <si>
    <t>H-066</t>
  </si>
  <si>
    <t>HUFALERZIN SYR</t>
  </si>
  <si>
    <t>H-067</t>
  </si>
  <si>
    <t>HUFAMAGH PLUS SYR</t>
  </si>
  <si>
    <t>H-068</t>
  </si>
  <si>
    <t>HUFAMAGH PLUS TAB</t>
  </si>
  <si>
    <t>H-069</t>
  </si>
  <si>
    <t>HUFAMYCETIN SYR</t>
  </si>
  <si>
    <t>H-070</t>
  </si>
  <si>
    <t xml:space="preserve">HUFANEURON </t>
  </si>
  <si>
    <t>H-071</t>
  </si>
  <si>
    <t>HUFANOXIL DS</t>
  </si>
  <si>
    <t>H-072</t>
  </si>
  <si>
    <t>HUFANOXIL TAB</t>
  </si>
  <si>
    <t>H-073</t>
  </si>
  <si>
    <t>HUFAPROFEN SYR</t>
  </si>
  <si>
    <t>H-074</t>
  </si>
  <si>
    <t>HUFARIZIN SYR</t>
  </si>
  <si>
    <t>H-075</t>
  </si>
  <si>
    <t>HUFARIZIN TAB</t>
  </si>
  <si>
    <t>H-076</t>
  </si>
  <si>
    <t>HUFASULVON EXTRA SYR</t>
  </si>
  <si>
    <t>H-077</t>
  </si>
  <si>
    <t>HUFASULVON TAB</t>
  </si>
  <si>
    <t>H-078</t>
  </si>
  <si>
    <t>HUFAVIT KALK SYR</t>
  </si>
  <si>
    <t>H-079</t>
  </si>
  <si>
    <t>HUFAXICAM 15</t>
  </si>
  <si>
    <t>H-080</t>
  </si>
  <si>
    <t>HUFAXICAM 7.5</t>
  </si>
  <si>
    <t>H-081</t>
  </si>
  <si>
    <t>HUFAXOL SYR</t>
  </si>
  <si>
    <t>H-082</t>
  </si>
  <si>
    <t>HUFAXOL TAB</t>
  </si>
  <si>
    <t>H-083</t>
  </si>
  <si>
    <t>HUSTAREX SYR</t>
  </si>
  <si>
    <t>H-084</t>
  </si>
  <si>
    <t>HYDROCORTISON 1% KALBE</t>
  </si>
  <si>
    <t>H-085</t>
  </si>
  <si>
    <t>HYDROCORTISON 2,5% FM</t>
  </si>
  <si>
    <t>H-086</t>
  </si>
  <si>
    <t>HYDROCORTISON 2,5% KALBE</t>
  </si>
  <si>
    <t>H-087</t>
  </si>
  <si>
    <t>HYDROCORTISON 2,5% KF</t>
  </si>
  <si>
    <t>H-088</t>
  </si>
  <si>
    <t>HYDROCORTISON 2,5% MULIA</t>
  </si>
  <si>
    <t>H-089</t>
  </si>
  <si>
    <t>HYPAFIX 5 X 1</t>
  </si>
  <si>
    <t>H-090</t>
  </si>
  <si>
    <t>HYPAFIX 5 X 5</t>
  </si>
  <si>
    <t>H-091</t>
  </si>
  <si>
    <t>HANSAPLAST AQUA  6'S KECIL</t>
  </si>
  <si>
    <t>H-092</t>
  </si>
  <si>
    <t>HOT IN AROMATERAPY BOTOL 60ML</t>
  </si>
  <si>
    <t>H-093</t>
  </si>
  <si>
    <t>HANSAPLAST TRANSPARAN 10'S</t>
  </si>
  <si>
    <t>H-094</t>
  </si>
  <si>
    <t>HANSAPLAST ASEPTIK 40ML</t>
  </si>
  <si>
    <t>H-095</t>
  </si>
  <si>
    <t>HERBAKOF STRONGMINT 100 ML</t>
  </si>
  <si>
    <t>H-096</t>
  </si>
  <si>
    <t>HOLISTICARE ESTERC STRIP</t>
  </si>
  <si>
    <t>H-097</t>
  </si>
  <si>
    <t>HERBA WAHID MINYAK</t>
  </si>
  <si>
    <t>H-098</t>
  </si>
  <si>
    <t>HUFABETAMIN TAB</t>
  </si>
  <si>
    <t>H-099</t>
  </si>
  <si>
    <t>HOT IN STRONG  120G TUBE</t>
  </si>
  <si>
    <t>I-001</t>
  </si>
  <si>
    <t>IBUPROFEN 400 NOVA</t>
  </si>
  <si>
    <t>I-002</t>
  </si>
  <si>
    <t>IBUPROFEN 400MG TRIMAN</t>
  </si>
  <si>
    <t>I-003</t>
  </si>
  <si>
    <t>IBUPROFEN SYR CASPER</t>
  </si>
  <si>
    <t>I-004</t>
  </si>
  <si>
    <t>ICE BAG ONEMED</t>
  </si>
  <si>
    <t>I-005</t>
  </si>
  <si>
    <t>ICHTYOL</t>
  </si>
  <si>
    <t>I-006</t>
  </si>
  <si>
    <t>IFARSYL PLUS SYR</t>
  </si>
  <si>
    <t>I-007</t>
  </si>
  <si>
    <t>IFARSYL TAB</t>
  </si>
  <si>
    <t>I-008</t>
  </si>
  <si>
    <t>IFIDEX 0,5 POT</t>
  </si>
  <si>
    <t>I-009</t>
  </si>
  <si>
    <t>IFIDEX 0.75MG POT</t>
  </si>
  <si>
    <t>I-010</t>
  </si>
  <si>
    <t>IFIDEX 0.5 BOX</t>
  </si>
  <si>
    <t>I-011</t>
  </si>
  <si>
    <t>IFISON POT</t>
  </si>
  <si>
    <t>I-012</t>
  </si>
  <si>
    <t>IFITAMOL SYR</t>
  </si>
  <si>
    <t>I-013</t>
  </si>
  <si>
    <t>IFITAMOL TAB</t>
  </si>
  <si>
    <t>I-014</t>
  </si>
  <si>
    <t>IFREE PAD</t>
  </si>
  <si>
    <t>I-015</t>
  </si>
  <si>
    <t>IKADRYL 60 ML</t>
  </si>
  <si>
    <t>I-016</t>
  </si>
  <si>
    <t>IKASARIAWAN 120 ML</t>
  </si>
  <si>
    <t>I-017</t>
  </si>
  <si>
    <t>IMBOOST COUGH DEWASA 60 ML</t>
  </si>
  <si>
    <t>I-018</t>
  </si>
  <si>
    <t>IMBOOST FORCET ISI 3STRIP</t>
  </si>
  <si>
    <t>I-019</t>
  </si>
  <si>
    <t>IMBOOST EFF JERUK</t>
  </si>
  <si>
    <t>I-020</t>
  </si>
  <si>
    <t>IMBOOST SYR 60 ml</t>
  </si>
  <si>
    <t>I-021</t>
  </si>
  <si>
    <t>IMBOOST TABLET ISI 50</t>
  </si>
  <si>
    <t>I-022</t>
  </si>
  <si>
    <t>IMODIUM</t>
  </si>
  <si>
    <t>I-023</t>
  </si>
  <si>
    <t>INAMID</t>
  </si>
  <si>
    <t>I-024</t>
  </si>
  <si>
    <t>INCIDAL</t>
  </si>
  <si>
    <t>KAPSUL</t>
  </si>
  <si>
    <t>I-025</t>
  </si>
  <si>
    <t xml:space="preserve">INDAL </t>
  </si>
  <si>
    <t>I-026</t>
  </si>
  <si>
    <t>INERSON 15GR</t>
  </si>
  <si>
    <t>I-027</t>
  </si>
  <si>
    <t>INFALGIN TAB</t>
  </si>
  <si>
    <t>I-028</t>
  </si>
  <si>
    <t>IPI ZINC</t>
  </si>
  <si>
    <t>I-029</t>
  </si>
  <si>
    <t>INFLASON</t>
  </si>
  <si>
    <t>I-030</t>
  </si>
  <si>
    <t>INFUSET GHEA ANAK</t>
  </si>
  <si>
    <t>I-031</t>
  </si>
  <si>
    <t>INFUSET GHEA DEWASA</t>
  </si>
  <si>
    <t>I-032</t>
  </si>
  <si>
    <t>INFUSET HEALTHCARE DEWASA</t>
  </si>
  <si>
    <t>I-033</t>
  </si>
  <si>
    <t>IFITAMOL POT</t>
  </si>
  <si>
    <t>I-034</t>
  </si>
  <si>
    <t>IMBOOST EXTRA VITC +D3 (5X4)</t>
  </si>
  <si>
    <t>I-035</t>
  </si>
  <si>
    <t xml:space="preserve">INPEPSA SYR </t>
  </si>
  <si>
    <t>I-036</t>
  </si>
  <si>
    <t>INSIC FORTE SYR</t>
  </si>
  <si>
    <t>I-037</t>
  </si>
  <si>
    <t>INSIC SYRUP</t>
  </si>
  <si>
    <t>I-038</t>
  </si>
  <si>
    <t>INSTO 7,5 ML</t>
  </si>
  <si>
    <t>I-039</t>
  </si>
  <si>
    <t>INSTO COOL</t>
  </si>
  <si>
    <t>I-040</t>
  </si>
  <si>
    <t>INSTO DRY EYES 7.5ML</t>
  </si>
  <si>
    <t>I-041</t>
  </si>
  <si>
    <t>INTERHISTIN 50MG</t>
  </si>
  <si>
    <t>I-042</t>
  </si>
  <si>
    <t>INTUNAL FORTE 10X10</t>
  </si>
  <si>
    <t>I-043</t>
  </si>
  <si>
    <t>INTUNAL FORTE 25X4TAB</t>
  </si>
  <si>
    <t>I-044</t>
  </si>
  <si>
    <t>INTUNAL SYR</t>
  </si>
  <si>
    <t>I-045</t>
  </si>
  <si>
    <t>INTUNAL TAB 25*4 merah</t>
  </si>
  <si>
    <t>I-046</t>
  </si>
  <si>
    <t>IODIN 1 LITER HEXACARE</t>
  </si>
  <si>
    <t>I-047</t>
  </si>
  <si>
    <t>IBUPROFEN 400MG TRIFA</t>
  </si>
  <si>
    <t>I-048</t>
  </si>
  <si>
    <t>IODIN 30 ML ECODIN</t>
  </si>
  <si>
    <t>I-049</t>
  </si>
  <si>
    <t>IODIN 15ml ISN</t>
  </si>
  <si>
    <t>I-050</t>
  </si>
  <si>
    <t>IODIN 60 ML ECODIN</t>
  </si>
  <si>
    <t>I-051</t>
  </si>
  <si>
    <t xml:space="preserve">IODIN ONEMED 1 LITER </t>
  </si>
  <si>
    <t>I-052</t>
  </si>
  <si>
    <t xml:space="preserve">IODIN ONEMED 15 ML </t>
  </si>
  <si>
    <t>I-053</t>
  </si>
  <si>
    <t xml:space="preserve">IODIN ONEMED 30ML </t>
  </si>
  <si>
    <t>I-054</t>
  </si>
  <si>
    <t xml:space="preserve">IODIN ONEMED 60ML </t>
  </si>
  <si>
    <t>I-055</t>
  </si>
  <si>
    <t>IODINE 10 ML ECO DINE</t>
  </si>
  <si>
    <t>I-056</t>
  </si>
  <si>
    <t>IBUPROFEN SYR HOLI</t>
  </si>
  <si>
    <t>I-057</t>
  </si>
  <si>
    <t>IREMAX</t>
  </si>
  <si>
    <t>I-058</t>
  </si>
  <si>
    <t>ISOPORE 1 INCS</t>
  </si>
  <si>
    <t>ROLL</t>
  </si>
  <si>
    <t>I-059</t>
  </si>
  <si>
    <t>ISOSORBIDE DINITRATE 5MG FAH</t>
  </si>
  <si>
    <t>I-060</t>
  </si>
  <si>
    <t>ISOSORBIDE DINITRATE YARINDO</t>
  </si>
  <si>
    <t>I-061</t>
  </si>
  <si>
    <t>ITAMOL FORTE TAB</t>
  </si>
  <si>
    <t>I-062</t>
  </si>
  <si>
    <t>ITAMOL NEW SYR</t>
  </si>
  <si>
    <t>I-063</t>
  </si>
  <si>
    <t>ITAMOL TAB</t>
  </si>
  <si>
    <t>I-064</t>
  </si>
  <si>
    <t>ITRABAT SYR</t>
  </si>
  <si>
    <t>I-065</t>
  </si>
  <si>
    <t>ITRAMOL SYR</t>
  </si>
  <si>
    <t>I-066</t>
  </si>
  <si>
    <t>IVERMAX 12 MG</t>
  </si>
  <si>
    <t>I-067</t>
  </si>
  <si>
    <t>IBUPROFEN 400MG CASPER</t>
  </si>
  <si>
    <t>I-068</t>
  </si>
  <si>
    <t>IFIFORT</t>
  </si>
  <si>
    <t>I-069</t>
  </si>
  <si>
    <t>IBUPROFEN SYR SAMPARINDO</t>
  </si>
  <si>
    <t>I-070</t>
  </si>
  <si>
    <t>IMBOOST COUGH KIDS 60 ML</t>
  </si>
  <si>
    <t>J-001</t>
  </si>
  <si>
    <t>JELY ULTASONIC 5 LITER</t>
  </si>
  <si>
    <t>DRIGEN</t>
  </si>
  <si>
    <t>J-002</t>
  </si>
  <si>
    <t>JELY ULTASONIC/ BOTOL</t>
  </si>
  <si>
    <t>J-003</t>
  </si>
  <si>
    <t>JF ACNE CARE 65 GR</t>
  </si>
  <si>
    <t>J-004</t>
  </si>
  <si>
    <t>JF ACNE CARE 90 GR</t>
  </si>
  <si>
    <t>J-005</t>
  </si>
  <si>
    <t>JF DERMAMED 90 G</t>
  </si>
  <si>
    <t>K-001</t>
  </si>
  <si>
    <t>KADITIC 50</t>
  </si>
  <si>
    <t>K-002</t>
  </si>
  <si>
    <t>KAKAK TUA OBAT GIGI</t>
  </si>
  <si>
    <t>K-003</t>
  </si>
  <si>
    <t>KALCINOL N</t>
  </si>
  <si>
    <t>K-004</t>
  </si>
  <si>
    <t>KALMETHASON</t>
  </si>
  <si>
    <t>K-005</t>
  </si>
  <si>
    <t>KALPANAX CREAM</t>
  </si>
  <si>
    <t>K-006</t>
  </si>
  <si>
    <t>KAMOLAS SYR</t>
  </si>
  <si>
    <t>K-007</t>
  </si>
  <si>
    <t>KAMOLAS TAB</t>
  </si>
  <si>
    <t>K-008</t>
  </si>
  <si>
    <t>KANAMYCIN INJ</t>
  </si>
  <si>
    <t>K-009</t>
  </si>
  <si>
    <t>KANINA SYR</t>
  </si>
  <si>
    <t>K-010</t>
  </si>
  <si>
    <t>KANNA CREAM 15 GR</t>
  </si>
  <si>
    <t>K-011</t>
  </si>
  <si>
    <t>KAOMETA SYR</t>
  </si>
  <si>
    <t>K-012</t>
  </si>
  <si>
    <t>KAOTIN SYR</t>
  </si>
  <si>
    <t>K-013</t>
  </si>
  <si>
    <t>KAPAS 25GR</t>
  </si>
  <si>
    <t>K-014</t>
  </si>
  <si>
    <t>KAPAS 50GR</t>
  </si>
  <si>
    <t>K-015</t>
  </si>
  <si>
    <t>KAPAS KAMBIUM 100GR</t>
  </si>
  <si>
    <t>K-016</t>
  </si>
  <si>
    <t>KAPAS KAMBIUM 1KG</t>
  </si>
  <si>
    <t>K-017</t>
  </si>
  <si>
    <t>KAPAS KAMBIUM 250GR</t>
  </si>
  <si>
    <t>K-018</t>
  </si>
  <si>
    <t>KAPAS KAMBIUM 25GR</t>
  </si>
  <si>
    <t>K-019</t>
  </si>
  <si>
    <t>KAPAS KAMBIUM 500GR</t>
  </si>
  <si>
    <t>K-020</t>
  </si>
  <si>
    <t>KAPAS KAMBIUM 50GR</t>
  </si>
  <si>
    <t>K-021</t>
  </si>
  <si>
    <t>KAPAS MEGAMEDIKA 250G</t>
  </si>
  <si>
    <t>K-022</t>
  </si>
  <si>
    <t>KAPAS MEGAMEDIKA 500G</t>
  </si>
  <si>
    <t>K-023</t>
  </si>
  <si>
    <t>KETOMED 2%</t>
  </si>
  <si>
    <t>K-024</t>
  </si>
  <si>
    <t>KAPAS SARI BUNGA 100 GR</t>
  </si>
  <si>
    <t>K-025</t>
  </si>
  <si>
    <t>KAPAS SARI BUNGA 1KG</t>
  </si>
  <si>
    <t>K-026</t>
  </si>
  <si>
    <t>KAPAS SARI BUNGA 25 G</t>
  </si>
  <si>
    <t>K-027</t>
  </si>
  <si>
    <t>KAPAS SARI BUNGA 250GR</t>
  </si>
  <si>
    <t>K-028</t>
  </si>
  <si>
    <t>KAPAS SARI BUNGA 500GR</t>
  </si>
  <si>
    <t>K-029</t>
  </si>
  <si>
    <t>KAPAS SELECTION</t>
  </si>
  <si>
    <t>K-030</t>
  </si>
  <si>
    <t xml:space="preserve">KAPSIDA </t>
  </si>
  <si>
    <t>K-031</t>
  </si>
  <si>
    <t>KEJIBELING BALATIF</t>
  </si>
  <si>
    <t>K-032</t>
  </si>
  <si>
    <t>KASSA NARITA FARMA</t>
  </si>
  <si>
    <t>K-033</t>
  </si>
  <si>
    <t>KASSA NATASAKA</t>
  </si>
  <si>
    <t>K-034</t>
  </si>
  <si>
    <t>KASSA RUDALTDK POTONG</t>
  </si>
  <si>
    <t>K-035</t>
  </si>
  <si>
    <t>KASSA RUDAL (DIPOTONG 5)</t>
  </si>
  <si>
    <t>K-036</t>
  </si>
  <si>
    <t>KETOKONAZOL CR HJ</t>
  </si>
  <si>
    <t>K-037</t>
  </si>
  <si>
    <t>KEJIBELING BOROBUDUR</t>
  </si>
  <si>
    <t>K-038</t>
  </si>
  <si>
    <t>KERTAS PUYER</t>
  </si>
  <si>
    <t>K-039</t>
  </si>
  <si>
    <t>KERTAS USG</t>
  </si>
  <si>
    <t>K-040</t>
  </si>
  <si>
    <t>KETOKONAZOL TAB DX</t>
  </si>
  <si>
    <t>K-041</t>
  </si>
  <si>
    <t>KETOKONAZOL TAB HJ</t>
  </si>
  <si>
    <t>K-042</t>
  </si>
  <si>
    <t>KETOKONAZOL TAB NOVA</t>
  </si>
  <si>
    <t>K-043</t>
  </si>
  <si>
    <t>KETOKONAZOL CR DX</t>
  </si>
  <si>
    <t>K-044</t>
  </si>
  <si>
    <t>KETOKONAZOL CR FM</t>
  </si>
  <si>
    <t>K-045</t>
  </si>
  <si>
    <t>KETOKONAZOL CR KF</t>
  </si>
  <si>
    <t>K-046</t>
  </si>
  <si>
    <t>KETOKONAZOL CR MULIA</t>
  </si>
  <si>
    <t>K-047</t>
  </si>
  <si>
    <t>KETOKONAZOL CR NOVEL</t>
  </si>
  <si>
    <t>K-048</t>
  </si>
  <si>
    <t>KETOROLAC TAB 10MG BERNO</t>
  </si>
  <si>
    <t>K-049</t>
  </si>
  <si>
    <t>KETOROLAK INJ 30MG BERNO</t>
  </si>
  <si>
    <t>K-050</t>
  </si>
  <si>
    <t>KETOROLAK INJ 30MG ITERBAT</t>
  </si>
  <si>
    <t>K-051</t>
  </si>
  <si>
    <t>KETOROLAK INJ 30MG MEPRO</t>
  </si>
  <si>
    <t>K-052</t>
  </si>
  <si>
    <t>KLIP KECIL</t>
  </si>
  <si>
    <t>K-053</t>
  </si>
  <si>
    <t>KLIP SEDANG</t>
  </si>
  <si>
    <t>K-054</t>
  </si>
  <si>
    <t>KLODERMA</t>
  </si>
  <si>
    <t>K-055</t>
  </si>
  <si>
    <t>KLORFESON</t>
  </si>
  <si>
    <t>K-056</t>
  </si>
  <si>
    <t>KOMIX HERBAL  ORI ISI 6 SACHET</t>
  </si>
  <si>
    <t>K-057</t>
  </si>
  <si>
    <t>KOMIX HERBAL 15 ML</t>
  </si>
  <si>
    <t>K-058</t>
  </si>
  <si>
    <t>KOMIX HERBAL JAHE ISI 6 SACHET</t>
  </si>
  <si>
    <t>K-059</t>
  </si>
  <si>
    <t>KOMIX HERBAL LEMON ISI 15 ML</t>
  </si>
  <si>
    <t>K-060</t>
  </si>
  <si>
    <t>KOMIX JAHE</t>
  </si>
  <si>
    <t>K-061</t>
  </si>
  <si>
    <t>KOMIX JERUK NIPIS</t>
  </si>
  <si>
    <t>K-062</t>
  </si>
  <si>
    <t>KOMIX KID OBH ISI 10 SACHET</t>
  </si>
  <si>
    <t>K-063</t>
  </si>
  <si>
    <t>KOMIX OBH PE SACHET ISI 30</t>
  </si>
  <si>
    <t>K-064</t>
  </si>
  <si>
    <t>KOMPOLAK SYR</t>
  </si>
  <si>
    <t>K-065</t>
  </si>
  <si>
    <t>KONVERMEX CAIR 125MG</t>
  </si>
  <si>
    <t>K-066</t>
  </si>
  <si>
    <t>KOOL FEVER DEWASA</t>
  </si>
  <si>
    <t>K-067</t>
  </si>
  <si>
    <t>KOOLFEVER ANAK</t>
  </si>
  <si>
    <t>K-068</t>
  </si>
  <si>
    <t xml:space="preserve">KOOLFEVER BABY </t>
  </si>
  <si>
    <t>K-069</t>
  </si>
  <si>
    <t>KOTAK P3K</t>
  </si>
  <si>
    <t>K-070</t>
  </si>
  <si>
    <t>KOYO CABE 20'S</t>
  </si>
  <si>
    <t>K-071</t>
  </si>
  <si>
    <t xml:space="preserve">KRESEK 747 </t>
  </si>
  <si>
    <t>K-072</t>
  </si>
  <si>
    <t>KRESEK BENING</t>
  </si>
  <si>
    <t>K-073</t>
  </si>
  <si>
    <t>KULDON SARIAWAN</t>
  </si>
  <si>
    <t>K-074</t>
  </si>
  <si>
    <t>KUTILOS</t>
  </si>
  <si>
    <t>K-075</t>
  </si>
  <si>
    <t>KAPSIDA HS</t>
  </si>
  <si>
    <t>K-076</t>
  </si>
  <si>
    <t>KASSA RUDAL POTONG 4</t>
  </si>
  <si>
    <t>K-077</t>
  </si>
  <si>
    <t>KALPANAX POT</t>
  </si>
  <si>
    <t>L-001</t>
  </si>
  <si>
    <t>L BIO</t>
  </si>
  <si>
    <t>L-002</t>
  </si>
  <si>
    <t>LACTACID BABY BLUE 60ML</t>
  </si>
  <si>
    <t>L-003</t>
  </si>
  <si>
    <t>LACTACID PINK 60ML</t>
  </si>
  <si>
    <t>L-004</t>
  </si>
  <si>
    <t>LACTO B</t>
  </si>
  <si>
    <t>L-005</t>
  </si>
  <si>
    <t>LAMBUCID</t>
  </si>
  <si>
    <t>L-006</t>
  </si>
  <si>
    <t>LAMBUCID SYR 100ML</t>
  </si>
  <si>
    <t>L-007</t>
  </si>
  <si>
    <t>LAMBUCID SYR 60ML</t>
  </si>
  <si>
    <t>L-008</t>
  </si>
  <si>
    <t>LANADEXON 0,5 MG</t>
  </si>
  <si>
    <t>L-009</t>
  </si>
  <si>
    <t>LANAMOL</t>
  </si>
  <si>
    <t>L-010</t>
  </si>
  <si>
    <t>LANCET</t>
  </si>
  <si>
    <t>L-011</t>
  </si>
  <si>
    <t>LANCET 21G</t>
  </si>
  <si>
    <t>L-012</t>
  </si>
  <si>
    <t>LANSOPRAZOLE NULAB</t>
  </si>
  <si>
    <t>L-013</t>
  </si>
  <si>
    <t>LANSOPRAZOLE NOVEL</t>
  </si>
  <si>
    <t>L-014</t>
  </si>
  <si>
    <t>LANSOPRAZOLE NUFA</t>
  </si>
  <si>
    <t>L-015</t>
  </si>
  <si>
    <t>LASAL EXPEC 100ML</t>
  </si>
  <si>
    <t>L-016</t>
  </si>
  <si>
    <t>LASAL2 KAPSUL</t>
  </si>
  <si>
    <t>L-017</t>
  </si>
  <si>
    <t>LASERIN 110 ML</t>
  </si>
  <si>
    <t>L-018</t>
  </si>
  <si>
    <t>LASERIN 30 ML</t>
  </si>
  <si>
    <t>L-019</t>
  </si>
  <si>
    <t>LASERIN 60 ML</t>
  </si>
  <si>
    <t>L-020</t>
  </si>
  <si>
    <t>LASERIN MADU 30 ML</t>
  </si>
  <si>
    <t>L-021</t>
  </si>
  <si>
    <t>LASERIN MADU 60 ML</t>
  </si>
  <si>
    <t>L-022</t>
  </si>
  <si>
    <t xml:space="preserve">LATIBET </t>
  </si>
  <si>
    <t>L-023</t>
  </si>
  <si>
    <t>LAVARIX</t>
  </si>
  <si>
    <t>L-024</t>
  </si>
  <si>
    <t>LAXANA</t>
  </si>
  <si>
    <t>L-025</t>
  </si>
  <si>
    <t>LAXING ISI 10KAPS</t>
  </si>
  <si>
    <t>L-026</t>
  </si>
  <si>
    <t>LAFSEFIK 100MG</t>
  </si>
  <si>
    <t>L-027</t>
  </si>
  <si>
    <t>LECOZINC TAB</t>
  </si>
  <si>
    <t>L-028</t>
  </si>
  <si>
    <t>LECOZINK SYRUP</t>
  </si>
  <si>
    <t>L-029</t>
  </si>
  <si>
    <t>LELAP</t>
  </si>
  <si>
    <t>L-030</t>
  </si>
  <si>
    <t>LERZIN DROP</t>
  </si>
  <si>
    <t>L-031</t>
  </si>
  <si>
    <t>LERZIN SYR</t>
  </si>
  <si>
    <t>L-032</t>
  </si>
  <si>
    <t>LECOZINC DROP</t>
  </si>
  <si>
    <t>L-033</t>
  </si>
  <si>
    <t>LESPAIN COOL</t>
  </si>
  <si>
    <t>L-034</t>
  </si>
  <si>
    <t>LESPAIN CREAM</t>
  </si>
  <si>
    <t>L-035</t>
  </si>
  <si>
    <t>LEUKOPLAST 1,25 CM X 4,5 M</t>
  </si>
  <si>
    <t>L-036</t>
  </si>
  <si>
    <t>LEUKOPLAST 2,5CM X 4,5 M</t>
  </si>
  <si>
    <t>L-037</t>
  </si>
  <si>
    <t>LEVERTAN ZALF</t>
  </si>
  <si>
    <t>L-038</t>
  </si>
  <si>
    <t>LEXACROL TAB/STRIP</t>
  </si>
  <si>
    <t>L-039</t>
  </si>
  <si>
    <t>LEXAHIST</t>
  </si>
  <si>
    <t>L-040</t>
  </si>
  <si>
    <t>LIBEBI COUGH SYR</t>
  </si>
  <si>
    <t>L-041</t>
  </si>
  <si>
    <t>LICIDAL</t>
  </si>
  <si>
    <t>L-042</t>
  </si>
  <si>
    <t>LICIDAL SYRUP</t>
  </si>
  <si>
    <t>L-043</t>
  </si>
  <si>
    <t>LAFALOS CR</t>
  </si>
  <si>
    <t>L-044</t>
  </si>
  <si>
    <t>LICOGENTA CR</t>
  </si>
  <si>
    <t>L-045</t>
  </si>
  <si>
    <t>LICOKALK</t>
  </si>
  <si>
    <t>L-046</t>
  </si>
  <si>
    <t xml:space="preserve">LICOSTAN </t>
  </si>
  <si>
    <t>L-047</t>
  </si>
  <si>
    <t>LIDOCAIN INJ BERNO</t>
  </si>
  <si>
    <t>L-048</t>
  </si>
  <si>
    <t>LIDOCAIN INJ IPHA/PHAPROS</t>
  </si>
  <si>
    <t>L-049</t>
  </si>
  <si>
    <t>LIFADROX DS</t>
  </si>
  <si>
    <t>L-050</t>
  </si>
  <si>
    <t>LIFADROX FORTE DS</t>
  </si>
  <si>
    <t>L-051</t>
  </si>
  <si>
    <t>LIFLAMAL</t>
  </si>
  <si>
    <t>L-052</t>
  </si>
  <si>
    <t>LIMAAG</t>
  </si>
  <si>
    <t>L-053</t>
  </si>
  <si>
    <t xml:space="preserve">LIMACYL </t>
  </si>
  <si>
    <t>L-054</t>
  </si>
  <si>
    <t>LIPEPSA SYR</t>
  </si>
  <si>
    <t>L-055</t>
  </si>
  <si>
    <t>LISFEN TAB</t>
  </si>
  <si>
    <t>L-056</t>
  </si>
  <si>
    <t>LISTERINE  COOL 100 ML</t>
  </si>
  <si>
    <t>L-057</t>
  </si>
  <si>
    <t>LISTERINE COOL 250 ML</t>
  </si>
  <si>
    <t>L-058</t>
  </si>
  <si>
    <t>LIVRON B PLEX</t>
  </si>
  <si>
    <t>L-059</t>
  </si>
  <si>
    <t>LIVTEZIN 10MG TAB</t>
  </si>
  <si>
    <t>L-060</t>
  </si>
  <si>
    <t>LOCORIZ CR</t>
  </si>
  <si>
    <t>L-061</t>
  </si>
  <si>
    <t>LODECON FORTE</t>
  </si>
  <si>
    <t>L-062</t>
  </si>
  <si>
    <t>LODIA</t>
  </si>
  <si>
    <t>L-063</t>
  </si>
  <si>
    <t xml:space="preserve">L-CAL GROW </t>
  </si>
  <si>
    <t>L-064</t>
  </si>
  <si>
    <t>LOMATUEL</t>
  </si>
  <si>
    <t>L-065</t>
  </si>
  <si>
    <t>LOPAMID</t>
  </si>
  <si>
    <t>L-066</t>
  </si>
  <si>
    <t>LOPERAMID NOVA</t>
  </si>
  <si>
    <t>L-067</t>
  </si>
  <si>
    <t>LORATADIN 10MG NOVEL</t>
  </si>
  <si>
    <t>L-068</t>
  </si>
  <si>
    <t>LOSTACEF 125 DS</t>
  </si>
  <si>
    <t>L-069</t>
  </si>
  <si>
    <t>LOSTACEF 250 DS</t>
  </si>
  <si>
    <t>L-070</t>
  </si>
  <si>
    <t>LOSTACEF TAB</t>
  </si>
  <si>
    <t>L-071</t>
  </si>
  <si>
    <t>LUSANOC CR</t>
  </si>
  <si>
    <t>L-072</t>
  </si>
  <si>
    <t>LYSCAVIT SYR</t>
  </si>
  <si>
    <t>L-073</t>
  </si>
  <si>
    <t>LYTACUR SYR</t>
  </si>
  <si>
    <t>L-074</t>
  </si>
  <si>
    <t>LVIT D3 DROP</t>
  </si>
  <si>
    <t>L-075</t>
  </si>
  <si>
    <t>LACTACID ODOR FRESH HIJAU 60ML</t>
  </si>
  <si>
    <t>L-076</t>
  </si>
  <si>
    <t>LANSOPRAZOL HJ</t>
  </si>
  <si>
    <t>L-077</t>
  </si>
  <si>
    <t>LERZIN TAB ISI 10</t>
  </si>
  <si>
    <t>L-078</t>
  </si>
  <si>
    <t>LASAL NEBU</t>
  </si>
  <si>
    <t>L-079</t>
  </si>
  <si>
    <t>LOKEV isi 10 STRIP</t>
  </si>
  <si>
    <t>L-080</t>
  </si>
  <si>
    <t>LEUKOPLAST 7.5cm X 4.5m</t>
  </si>
  <si>
    <t>L-081</t>
  </si>
  <si>
    <t>LAMBUCID TAB BLISTER*3S</t>
  </si>
  <si>
    <t>L-082</t>
  </si>
  <si>
    <t>LANSOPRAZOL NOVA</t>
  </si>
  <si>
    <t>M-001</t>
  </si>
  <si>
    <t>MAAGEL SYR</t>
  </si>
  <si>
    <t>M-002</t>
  </si>
  <si>
    <t>MADU  TJ SACHET JERUK *12</t>
  </si>
  <si>
    <t>M-003</t>
  </si>
  <si>
    <t>MADU  TJ SACHET ORIGINAL *12</t>
  </si>
  <si>
    <t>M-004</t>
  </si>
  <si>
    <t>MADU HITAM PAHIT 380 GR</t>
  </si>
  <si>
    <t>M-005</t>
  </si>
  <si>
    <t>MADU LAMBUNG</t>
  </si>
  <si>
    <t>M-006</t>
  </si>
  <si>
    <t>MADU LAMBUNG ABUKI</t>
  </si>
  <si>
    <t>M-007</t>
  </si>
  <si>
    <t>MADU ANGKAK AR RAIHAN</t>
  </si>
  <si>
    <t>M-008</t>
  </si>
  <si>
    <t>MADU SYAMIL</t>
  </si>
  <si>
    <t>M-009</t>
  </si>
  <si>
    <t>MADU TJ JOYBEE JERUK 100ML</t>
  </si>
  <si>
    <t>M-010</t>
  </si>
  <si>
    <t>MADU TJ JOYBEE ORIG 100ML</t>
  </si>
  <si>
    <t>M-011</t>
  </si>
  <si>
    <t>MADU TJ JOYBEE STRAWBERRY 100ML</t>
  </si>
  <si>
    <t>M-012</t>
  </si>
  <si>
    <t>MADU TJ KURMA 250 G</t>
  </si>
  <si>
    <t>M-013</t>
  </si>
  <si>
    <t>MADU TJ MURNI 150 ML</t>
  </si>
  <si>
    <t>M-014</t>
  </si>
  <si>
    <t>MADU TJ MURNI 250 ML</t>
  </si>
  <si>
    <t>M-015</t>
  </si>
  <si>
    <t>MADU TJ MURNI 500 ML</t>
  </si>
  <si>
    <t>M-016</t>
  </si>
  <si>
    <t>MADU TJ PANAS DALAM 150 ML</t>
  </si>
  <si>
    <t>M-017</t>
  </si>
  <si>
    <t>MADU TJ SASET ORIGINAL ISI 12</t>
  </si>
  <si>
    <t>SASET</t>
  </si>
  <si>
    <t>M-018</t>
  </si>
  <si>
    <t>MADU TJ SUPER EXTRA 150 G</t>
  </si>
  <si>
    <t>M-019</t>
  </si>
  <si>
    <t>MADU TJ SUPER EXTRA 250 G</t>
  </si>
  <si>
    <t>M-020</t>
  </si>
  <si>
    <t>MADU TJ SUPER EXTRA 500 G</t>
  </si>
  <si>
    <t>M-021</t>
  </si>
  <si>
    <t>MADURASA ORIG</t>
  </si>
  <si>
    <t>M-022</t>
  </si>
  <si>
    <t>MADU TJ KURMA 150 G</t>
  </si>
  <si>
    <t>M-023</t>
  </si>
  <si>
    <t>MAGTRAL MINT</t>
  </si>
  <si>
    <t>M-024</t>
  </si>
  <si>
    <t>MAGTRAL STRAWBERRY</t>
  </si>
  <si>
    <t>M-025</t>
  </si>
  <si>
    <t>MAMIVIT</t>
  </si>
  <si>
    <t>M-026</t>
  </si>
  <si>
    <t>MANTINO</t>
  </si>
  <si>
    <t>M-027</t>
  </si>
  <si>
    <t>MASKER ALTAMED EAR LOOP</t>
  </si>
  <si>
    <t>M-028</t>
  </si>
  <si>
    <t>MASKER ALTAMED HEAD LOOP</t>
  </si>
  <si>
    <t>M-029</t>
  </si>
  <si>
    <t>MELOXICAM 7.5 NOVA</t>
  </si>
  <si>
    <t>M-030</t>
  </si>
  <si>
    <t>MASKER ONEMED EARLOOP</t>
  </si>
  <si>
    <t>M-031</t>
  </si>
  <si>
    <t>MASKER ONEMED HIJAB</t>
  </si>
  <si>
    <t>M-032</t>
  </si>
  <si>
    <t>METHYLPREDNISOLON 4MG BERNO</t>
  </si>
  <si>
    <t>M-033</t>
  </si>
  <si>
    <t>MAMO 5ML</t>
  </si>
  <si>
    <t>M-034</t>
  </si>
  <si>
    <t>MASKER SENSI BOX 50pcs</t>
  </si>
  <si>
    <t>M-035</t>
  </si>
  <si>
    <t>MASKER SENSI CONVEKS ISI 2pcs</t>
  </si>
  <si>
    <t>M-036</t>
  </si>
  <si>
    <t>MASKER SENSI DUCKBILL BOX</t>
  </si>
  <si>
    <t>M-037</t>
  </si>
  <si>
    <t>MASKER SENSI DUCKBILL ISI 3</t>
  </si>
  <si>
    <t>M-038</t>
  </si>
  <si>
    <t>MEFENAMIC ACID 500 MG ERITA</t>
  </si>
  <si>
    <t>M-039</t>
  </si>
  <si>
    <t>MASKER NEBUANAK GEA M</t>
  </si>
  <si>
    <t>M-040</t>
  </si>
  <si>
    <t>MEFENAMIC ACID 500 MG TRIMAN</t>
  </si>
  <si>
    <t>M-041</t>
  </si>
  <si>
    <t>MUCERA DROP</t>
  </si>
  <si>
    <t>M-042</t>
  </si>
  <si>
    <t>MUCERA SYR</t>
  </si>
  <si>
    <t>M-043</t>
  </si>
  <si>
    <t>MECOBALAMIN 500MCG MULIA</t>
  </si>
  <si>
    <t>M-044</t>
  </si>
  <si>
    <t>MECOBALAMIN 500MCG NOVEL</t>
  </si>
  <si>
    <t>M-045</t>
  </si>
  <si>
    <t>MECOBALAMIN 500MG NULAB</t>
  </si>
  <si>
    <t>M-046</t>
  </si>
  <si>
    <t>MEDIKLIN GEL</t>
  </si>
  <si>
    <t>M-047</t>
  </si>
  <si>
    <t>MEDIKLIN TR / UNGU</t>
  </si>
  <si>
    <t>M-048</t>
  </si>
  <si>
    <t>MEFENAMIC ACID 500 MG HJ</t>
  </si>
  <si>
    <t>M-049</t>
  </si>
  <si>
    <t>MEFFU DMP</t>
  </si>
  <si>
    <t>M-050</t>
  </si>
  <si>
    <t>MEFINAL</t>
  </si>
  <si>
    <t>M-051</t>
  </si>
  <si>
    <t>MEFIX 500MG</t>
  </si>
  <si>
    <t>M-052</t>
  </si>
  <si>
    <t>MEGATIC GEL 20GR</t>
  </si>
  <si>
    <t>M-053</t>
  </si>
  <si>
    <t>MEGATIC TAB</t>
  </si>
  <si>
    <t>M-054</t>
  </si>
  <si>
    <t>MELANOX 15 GR</t>
  </si>
  <si>
    <t>M-055</t>
  </si>
  <si>
    <t>MELOXICAM 15MG DEXA</t>
  </si>
  <si>
    <t>M-056</t>
  </si>
  <si>
    <t>MELOXICAM 15MG HJ</t>
  </si>
  <si>
    <t>M-057</t>
  </si>
  <si>
    <t>MELOXICAM 15MG TROPICA</t>
  </si>
  <si>
    <t>M-058</t>
  </si>
  <si>
    <t>MELOXICAM 7,5MG DEXA</t>
  </si>
  <si>
    <t>M-059</t>
  </si>
  <si>
    <t>MENSTRUHEAT</t>
  </si>
  <si>
    <t>M-060</t>
  </si>
  <si>
    <t>MEPROMAAG TAB</t>
  </si>
  <si>
    <t>M-061</t>
  </si>
  <si>
    <t>MERSIBION INJ</t>
  </si>
  <si>
    <t>M-062</t>
  </si>
  <si>
    <t xml:space="preserve">METAMIDON INJ 10 ML </t>
  </si>
  <si>
    <t>M-063</t>
  </si>
  <si>
    <t>METAMIZOL SODIUM PIM TAB</t>
  </si>
  <si>
    <t>M-064</t>
  </si>
  <si>
    <t>METCOVAZIN GREEN CR</t>
  </si>
  <si>
    <t>M-065</t>
  </si>
  <si>
    <t>METFORMIN 500MG HJ</t>
  </si>
  <si>
    <t>M-066</t>
  </si>
  <si>
    <t>METHYLERGOMETRIN INJ NOVEL AMPUL</t>
  </si>
  <si>
    <t>M-067</t>
  </si>
  <si>
    <t>METHYLERGOMETRIN LUCAS</t>
  </si>
  <si>
    <t>M-068</t>
  </si>
  <si>
    <t>METHYLPRED 8MG DEXA</t>
  </si>
  <si>
    <t>M-069</t>
  </si>
  <si>
    <t>METHYLPREDNISOLON 16MG NOVEL</t>
  </si>
  <si>
    <t>M-070</t>
  </si>
  <si>
    <t>METHYLPREDNISOLON 4 MG SAMPARINDO</t>
  </si>
  <si>
    <t>M-071</t>
  </si>
  <si>
    <t>METHYLPRED 4MG DEXA</t>
  </si>
  <si>
    <t>M-072</t>
  </si>
  <si>
    <t>METHyLPREDNISOLON 4MG HJ</t>
  </si>
  <si>
    <t>M-073</t>
  </si>
  <si>
    <t>METHYLPREDNISOLON 4MG NOVEL</t>
  </si>
  <si>
    <t>M-074</t>
  </si>
  <si>
    <t xml:space="preserve">METHYLERGOMETRIN MEPRO </t>
  </si>
  <si>
    <t>M-075</t>
  </si>
  <si>
    <t>METOLON INJ</t>
  </si>
  <si>
    <t>M-076</t>
  </si>
  <si>
    <t>METRONIDAZOLE 500 triman</t>
  </si>
  <si>
    <t>M-077</t>
  </si>
  <si>
    <t>METRONIDAZOLE 500 NOVA</t>
  </si>
  <si>
    <t>M-078</t>
  </si>
  <si>
    <t xml:space="preserve">MEXON </t>
  </si>
  <si>
    <t>M-079</t>
  </si>
  <si>
    <t>MEXON SYR</t>
  </si>
  <si>
    <t>M-080</t>
  </si>
  <si>
    <t>MEZAC</t>
  </si>
  <si>
    <t>M-081</t>
  </si>
  <si>
    <t>MGSO4 20 OTSUKA</t>
  </si>
  <si>
    <t>M-082</t>
  </si>
  <si>
    <t>MGSO4 40 OTSUKA</t>
  </si>
  <si>
    <t>M-083</t>
  </si>
  <si>
    <t>MICONAZOLE CR KF</t>
  </si>
  <si>
    <t>M-084</t>
  </si>
  <si>
    <t>MICONAZOLE CR MULIA</t>
  </si>
  <si>
    <t>M-085</t>
  </si>
  <si>
    <t>MICROGINON</t>
  </si>
  <si>
    <t>M-086</t>
  </si>
  <si>
    <t>MICROLAX ( @ TUBE 5 ML )</t>
  </si>
  <si>
    <t>M-087</t>
  </si>
  <si>
    <t>MICROPOR 2 INC</t>
  </si>
  <si>
    <t>M-088</t>
  </si>
  <si>
    <t>MICROPORE 0,5 INC 3M</t>
  </si>
  <si>
    <t>M-089</t>
  </si>
  <si>
    <t>MICROPORE 1 INC 3M</t>
  </si>
  <si>
    <t>M-090</t>
  </si>
  <si>
    <t>MEFENAMIC ACID 500 TROPICA</t>
  </si>
  <si>
    <t>M-091</t>
  </si>
  <si>
    <t>MIKAZOL CR</t>
  </si>
  <si>
    <t>M-092</t>
  </si>
  <si>
    <t>MIKOZ 2% CR</t>
  </si>
  <si>
    <t>M-093</t>
  </si>
  <si>
    <t>MILORIN</t>
  </si>
  <si>
    <t>M-094</t>
  </si>
  <si>
    <t>MINYAK SEREH DRAGON 30ML</t>
  </si>
  <si>
    <t>M-095</t>
  </si>
  <si>
    <t>MINYAK KAPAK 10 CC</t>
  </si>
  <si>
    <t>M-096</t>
  </si>
  <si>
    <t>MINYAK KAPAK 3 CC</t>
  </si>
  <si>
    <t>M-097</t>
  </si>
  <si>
    <t>MINYAK KAPAK 5 CC</t>
  </si>
  <si>
    <t>M-098</t>
  </si>
  <si>
    <t>MINYAK TAWON DD</t>
  </si>
  <si>
    <t>M-099</t>
  </si>
  <si>
    <t>MINYAK TAWON EE</t>
  </si>
  <si>
    <t>M-100</t>
  </si>
  <si>
    <t>MIRACORT 2,5 %</t>
  </si>
  <si>
    <t>M-101</t>
  </si>
  <si>
    <t>MIRAFLOX</t>
  </si>
  <si>
    <t>M-102</t>
  </si>
  <si>
    <t>MIRASIC FORTE TAB</t>
  </si>
  <si>
    <t>M-103</t>
  </si>
  <si>
    <t>MIRASIC SYR</t>
  </si>
  <si>
    <t>M-104</t>
  </si>
  <si>
    <t>MIRASIC TAB</t>
  </si>
  <si>
    <t>M-105</t>
  </si>
  <si>
    <t>MIRATRIM SYR</t>
  </si>
  <si>
    <t>M-106</t>
  </si>
  <si>
    <t xml:space="preserve">MIXAGRIP FLU BATUK </t>
  </si>
  <si>
    <t>M-107</t>
  </si>
  <si>
    <t>MIXAGRIP FLU TAB</t>
  </si>
  <si>
    <t>M-108</t>
  </si>
  <si>
    <t>MIXALGIN TAB</t>
  </si>
  <si>
    <t>M-109</t>
  </si>
  <si>
    <t>MOLACORT 0,5</t>
  </si>
  <si>
    <t>M-110</t>
  </si>
  <si>
    <t>MOLACORT 0,75</t>
  </si>
  <si>
    <t>M-111</t>
  </si>
  <si>
    <t>MOLADERM CR</t>
  </si>
  <si>
    <t>M-112</t>
  </si>
  <si>
    <t>MELOXICAM 7.5 HJ</t>
  </si>
  <si>
    <t>M-113</t>
  </si>
  <si>
    <t>MOLAGIT TAB 15 LEMBAR</t>
  </si>
  <si>
    <t>M-114</t>
  </si>
  <si>
    <t>MOLAKRIM</t>
  </si>
  <si>
    <t>M-115</t>
  </si>
  <si>
    <t>MUCERA TAB 30MG</t>
  </si>
  <si>
    <t>M-116</t>
  </si>
  <si>
    <t>MOLEXFLU</t>
  </si>
  <si>
    <t>M-117</t>
  </si>
  <si>
    <t>MOLEXFLU SYR</t>
  </si>
  <si>
    <t>M-118</t>
  </si>
  <si>
    <t>MOMILEN DIAPER RASH CR 15 GR</t>
  </si>
  <si>
    <t>M-119</t>
  </si>
  <si>
    <t>MOMILEN DIAPER RASH CR 30 GR</t>
  </si>
  <si>
    <t>OBAT BBAS</t>
  </si>
  <si>
    <t>M-120</t>
  </si>
  <si>
    <t>MOMILEN NURSING CR 15 GR</t>
  </si>
  <si>
    <t>M-121</t>
  </si>
  <si>
    <t>MOMILEN NURSING CR 5GR</t>
  </si>
  <si>
    <t>M-122</t>
  </si>
  <si>
    <t>MOMMA</t>
  </si>
  <si>
    <t>M-123</t>
  </si>
  <si>
    <t>MUCOBAT SYR</t>
  </si>
  <si>
    <t>M-124</t>
  </si>
  <si>
    <t>MUCOS DROP</t>
  </si>
  <si>
    <t>M-125</t>
  </si>
  <si>
    <t>MUCOS SYR</t>
  </si>
  <si>
    <t>M-126</t>
  </si>
  <si>
    <t>MUCOS TAB</t>
  </si>
  <si>
    <t>M-127</t>
  </si>
  <si>
    <t>MY BABY TELON PLUS 150 ML</t>
  </si>
  <si>
    <t>M-128</t>
  </si>
  <si>
    <t>MY BABY TELON PLUS 30 ML</t>
  </si>
  <si>
    <t>M-129</t>
  </si>
  <si>
    <t>MY BABY TELON PLUS 60 ML</t>
  </si>
  <si>
    <t>M-130</t>
  </si>
  <si>
    <t>MY BABY TELON PLUS 90 ML</t>
  </si>
  <si>
    <t>M-131</t>
  </si>
  <si>
    <t>MYCORAL /TAB</t>
  </si>
  <si>
    <t>M-132</t>
  </si>
  <si>
    <t>MYCORAL CREAM 5 GR</t>
  </si>
  <si>
    <t>M-133</t>
  </si>
  <si>
    <t>MYLANTA CAIR 150ML</t>
  </si>
  <si>
    <t>M-134</t>
  </si>
  <si>
    <t>MYLANTA CAIR 50ML</t>
  </si>
  <si>
    <t>M-135</t>
  </si>
  <si>
    <t>MYLANTA TAB</t>
  </si>
  <si>
    <t>M-136</t>
  </si>
  <si>
    <t>MYWELL D3 1000IU</t>
  </si>
  <si>
    <t>M-137</t>
  </si>
  <si>
    <t>MYWELL D3 4000IU</t>
  </si>
  <si>
    <t>M-138</t>
  </si>
  <si>
    <t>MYWELL VIT C+ZINC STRIP</t>
  </si>
  <si>
    <t>M-139</t>
  </si>
  <si>
    <t>MICONAZOL CR BERNO</t>
  </si>
  <si>
    <t>M-140</t>
  </si>
  <si>
    <t>METIAGIN INJ</t>
  </si>
  <si>
    <t>M-141</t>
  </si>
  <si>
    <t>MARCKS POWDER CRÈME</t>
  </si>
  <si>
    <t>M-142</t>
  </si>
  <si>
    <t>MARCKS POWDER ROSE</t>
  </si>
  <si>
    <t>M-143</t>
  </si>
  <si>
    <t>METHYLPREDNISOLON 8MG NOVEL</t>
  </si>
  <si>
    <t>M-144</t>
  </si>
  <si>
    <t>MELOXICAM 15MG BERNO</t>
  </si>
  <si>
    <t>M-145</t>
  </si>
  <si>
    <t>METAMOL POT</t>
  </si>
  <si>
    <t>M-146</t>
  </si>
  <si>
    <t>MAAGMETA PLUS TAB</t>
  </si>
  <si>
    <t>M-147</t>
  </si>
  <si>
    <t>MY BABY TELON  PLUS LAVENDER 60 ML</t>
  </si>
  <si>
    <t>M-148</t>
  </si>
  <si>
    <t>MADURASA JERUKNIPIS</t>
  </si>
  <si>
    <t>M-149</t>
  </si>
  <si>
    <t xml:space="preserve">MG-40 </t>
  </si>
  <si>
    <t>M-150</t>
  </si>
  <si>
    <t>MEXTRIL TAB</t>
  </si>
  <si>
    <t>M-151</t>
  </si>
  <si>
    <t>MESOLON 4MG</t>
  </si>
  <si>
    <t>M-152</t>
  </si>
  <si>
    <t>MY BABY KAYUPUTIH LAVENER 60ML</t>
  </si>
  <si>
    <t>M-153</t>
  </si>
  <si>
    <t>MADU ANGKAK PREMIUM AR RAIHAN</t>
  </si>
  <si>
    <t>M-154</t>
  </si>
  <si>
    <t>MADU KURMA ANGKAK DARUSYIFA</t>
  </si>
  <si>
    <t>M-155</t>
  </si>
  <si>
    <t>METAMIZOLE 500MG MUTIFA</t>
  </si>
  <si>
    <t>M-156</t>
  </si>
  <si>
    <t xml:space="preserve">METAGIN 500MG </t>
  </si>
  <si>
    <t>M-157</t>
  </si>
  <si>
    <t>METAMIZOLE 500MG IFI</t>
  </si>
  <si>
    <t>M-158</t>
  </si>
  <si>
    <t>MINOSEP OK 0.2% MERAH</t>
  </si>
  <si>
    <t>N-001</t>
  </si>
  <si>
    <t>NACL 100ML BRAUN</t>
  </si>
  <si>
    <t>N-002</t>
  </si>
  <si>
    <t>NACL 100ML OTSU</t>
  </si>
  <si>
    <t>N-003</t>
  </si>
  <si>
    <t>NACL 100ML SATORIA</t>
  </si>
  <si>
    <t>N-004</t>
  </si>
  <si>
    <t>NACL 500ML BRAUN</t>
  </si>
  <si>
    <t>N-005</t>
  </si>
  <si>
    <t>NACL 500ML MJB</t>
  </si>
  <si>
    <t>N-006</t>
  </si>
  <si>
    <t>NACL 500ML OTSU</t>
  </si>
  <si>
    <t>N-007</t>
  </si>
  <si>
    <t>NACL 500ML SATORIA</t>
  </si>
  <si>
    <t>N-008</t>
  </si>
  <si>
    <t>NATUR E ADVANCED ISI 16</t>
  </si>
  <si>
    <t>N-009</t>
  </si>
  <si>
    <t>NATUR E SKINSTART ISI 16 CAP</t>
  </si>
  <si>
    <t>N-010</t>
  </si>
  <si>
    <t>NATUR E WHITE ISI 16 CAPS</t>
  </si>
  <si>
    <t>N-011</t>
  </si>
  <si>
    <t>NEEDLE 23 BD</t>
  </si>
  <si>
    <t>N-012</t>
  </si>
  <si>
    <t>NEEDLE 23 ONE MED</t>
  </si>
  <si>
    <t>N-013</t>
  </si>
  <si>
    <t>NEEDLE 24 BD</t>
  </si>
  <si>
    <t>N-014</t>
  </si>
  <si>
    <t>NEEDLE 24 ONE MED</t>
  </si>
  <si>
    <t>N-015</t>
  </si>
  <si>
    <t>NEEDLE 25 BD</t>
  </si>
  <si>
    <t>N-016</t>
  </si>
  <si>
    <t>NEEDLE 25 ONE MED</t>
  </si>
  <si>
    <t>N-017</t>
  </si>
  <si>
    <t>NEEDLE 26 BD</t>
  </si>
  <si>
    <t>N-018</t>
  </si>
  <si>
    <t>NEEDLE 26 ONE MED</t>
  </si>
  <si>
    <t>N-019</t>
  </si>
  <si>
    <t>NEEDLE 27 BD</t>
  </si>
  <si>
    <t>N-020</t>
  </si>
  <si>
    <t>NEEDLE 27 ONE MED</t>
  </si>
  <si>
    <t>N-021</t>
  </si>
  <si>
    <t xml:space="preserve">NATUR E ACT BEAUTY 300IU </t>
  </si>
  <si>
    <t>N-022</t>
  </si>
  <si>
    <t>NURSECAP ALTAMED ISI 100</t>
  </si>
  <si>
    <t>N-023</t>
  </si>
  <si>
    <t>NEO LINUCID TAB</t>
  </si>
  <si>
    <t>N-024</t>
  </si>
  <si>
    <t>NYSTATIN DROP BERNO</t>
  </si>
  <si>
    <t>N-025</t>
  </si>
  <si>
    <t>NOVACHLOR POT</t>
  </si>
  <si>
    <t>N-026</t>
  </si>
  <si>
    <t>NIACEF GEL 15G</t>
  </si>
  <si>
    <t>N-027</t>
  </si>
  <si>
    <t>NEMIC 500 MG</t>
  </si>
  <si>
    <t>N-028</t>
  </si>
  <si>
    <t>NEO KAOMINAL SYR</t>
  </si>
  <si>
    <t>N-029</t>
  </si>
  <si>
    <t xml:space="preserve">NEO NAPACIN </t>
  </si>
  <si>
    <t>N-030</t>
  </si>
  <si>
    <t>NEO RHEUMACIL NEURO</t>
  </si>
  <si>
    <t>N-031</t>
  </si>
  <si>
    <t>NEO RHEUMACYL</t>
  </si>
  <si>
    <t>N-032</t>
  </si>
  <si>
    <t>NEO ULTRASILINE CR</t>
  </si>
  <si>
    <t>N-033</t>
  </si>
  <si>
    <t xml:space="preserve">NEOASMA EXP </t>
  </si>
  <si>
    <t>N-034</t>
  </si>
  <si>
    <t>NEOASMA TAB</t>
  </si>
  <si>
    <t>N-035</t>
  </si>
  <si>
    <t>NEOCENTA CR</t>
  </si>
  <si>
    <t>N-036</t>
  </si>
  <si>
    <t>NEOZEP FORTE</t>
  </si>
  <si>
    <t>N-037</t>
  </si>
  <si>
    <t xml:space="preserve">NEPROLIT 20 </t>
  </si>
  <si>
    <t>N-038</t>
  </si>
  <si>
    <t>NESTACORT CR</t>
  </si>
  <si>
    <t>N-039</t>
  </si>
  <si>
    <t>NEURALGIN  RX</t>
  </si>
  <si>
    <t>N-040</t>
  </si>
  <si>
    <t>NEUROBION FORTE TAB</t>
  </si>
  <si>
    <t>N-041</t>
  </si>
  <si>
    <t>NEUROBION INJ 5000 PER 2 AMPUL</t>
  </si>
  <si>
    <t>PASANG</t>
  </si>
  <si>
    <t>N-042</t>
  </si>
  <si>
    <t xml:space="preserve">NEUROBION TAB </t>
  </si>
  <si>
    <t>N-043</t>
  </si>
  <si>
    <t>NEUROBORAN INJ 9 ML</t>
  </si>
  <si>
    <t>N-044</t>
  </si>
  <si>
    <t>NEURODEX</t>
  </si>
  <si>
    <t>N-045</t>
  </si>
  <si>
    <t>NEUROPYRON V</t>
  </si>
  <si>
    <t>N-046</t>
  </si>
  <si>
    <t>NEUROSANBE 5000 TAB</t>
  </si>
  <si>
    <t>N-047</t>
  </si>
  <si>
    <t>NEUROTROPIC INJ</t>
  </si>
  <si>
    <t>N-048</t>
  </si>
  <si>
    <t>NEUROSANBE TAB</t>
  </si>
  <si>
    <t>N-049</t>
  </si>
  <si>
    <t>NEW ASTAR CR</t>
  </si>
  <si>
    <t>N-050</t>
  </si>
  <si>
    <t>NEW DIATAB</t>
  </si>
  <si>
    <t>N-051</t>
  </si>
  <si>
    <t xml:space="preserve">NEXITRA </t>
  </si>
  <si>
    <t>N-052</t>
  </si>
  <si>
    <t>NIFEDIPIN Dexa</t>
  </si>
  <si>
    <t>N-053</t>
  </si>
  <si>
    <t>NISAGON ZALF</t>
  </si>
  <si>
    <t>N-054</t>
  </si>
  <si>
    <t>NIZOGEN CR 2%</t>
  </si>
  <si>
    <t>N-055</t>
  </si>
  <si>
    <t>NORAGES INJEK</t>
  </si>
  <si>
    <t>N-056</t>
  </si>
  <si>
    <t>NORAGES SYR</t>
  </si>
  <si>
    <t>N-057</t>
  </si>
  <si>
    <t>NORIT</t>
  </si>
  <si>
    <t>N-058</t>
  </si>
  <si>
    <t>NORPID 10</t>
  </si>
  <si>
    <t>N-059</t>
  </si>
  <si>
    <t xml:space="preserve">NORPID 20 </t>
  </si>
  <si>
    <t>N-060</t>
  </si>
  <si>
    <t>NORVOM SYR</t>
  </si>
  <si>
    <t>N-061</t>
  </si>
  <si>
    <t xml:space="preserve">NORVOM TAB </t>
  </si>
  <si>
    <t>N-062</t>
  </si>
  <si>
    <t>NOSIB</t>
  </si>
  <si>
    <t>N-063</t>
  </si>
  <si>
    <t>NOVACHLOR SYR</t>
  </si>
  <si>
    <t>N-064</t>
  </si>
  <si>
    <t>NOVACHLOR TAB</t>
  </si>
  <si>
    <t>N-065</t>
  </si>
  <si>
    <t>NOVADEX POT 100</t>
  </si>
  <si>
    <t>N-066</t>
  </si>
  <si>
    <t>NOVADIAR SYR</t>
  </si>
  <si>
    <t>N-067</t>
  </si>
  <si>
    <t>NOVAFLOX 500MG</t>
  </si>
  <si>
    <t>N-068</t>
  </si>
  <si>
    <t>NOVAREN 50MG</t>
  </si>
  <si>
    <t>N-069</t>
  </si>
  <si>
    <t>NOVAGESIC POT</t>
  </si>
  <si>
    <t>N-070</t>
  </si>
  <si>
    <t xml:space="preserve">NOVAGESIC SYR </t>
  </si>
  <si>
    <t>N-071</t>
  </si>
  <si>
    <t>NOVAGESIC TAB</t>
  </si>
  <si>
    <t>N-072</t>
  </si>
  <si>
    <t>NOVAKAL POT</t>
  </si>
  <si>
    <t>N-073</t>
  </si>
  <si>
    <t>NOVAKAL TAB</t>
  </si>
  <si>
    <t>N-074</t>
  </si>
  <si>
    <t>NOVAMAG SYR</t>
  </si>
  <si>
    <t>N-075</t>
  </si>
  <si>
    <t>NOVAMAG TAB</t>
  </si>
  <si>
    <t>N-076</t>
  </si>
  <si>
    <t>NOVAMOX DS</t>
  </si>
  <si>
    <t>N-077</t>
  </si>
  <si>
    <t>NOVAMOX TAB</t>
  </si>
  <si>
    <t>N-078</t>
  </si>
  <si>
    <t>NOVASTAN SYRUP</t>
  </si>
  <si>
    <t>N-079</t>
  </si>
  <si>
    <t>NOVATUSIN SYR</t>
  </si>
  <si>
    <t>N-080</t>
  </si>
  <si>
    <t>NOVAXIFEN 400MG</t>
  </si>
  <si>
    <t>N-081</t>
  </si>
  <si>
    <t>NOVAXIPEN SYRUP</t>
  </si>
  <si>
    <t>N-082</t>
  </si>
  <si>
    <t>NOCANDIS DROP</t>
  </si>
  <si>
    <t>N-083</t>
  </si>
  <si>
    <t>NUFADEX 0,5</t>
  </si>
  <si>
    <t>N-084</t>
  </si>
  <si>
    <t>NUFADEX 0,75</t>
  </si>
  <si>
    <t>N-085</t>
  </si>
  <si>
    <t>NUFADOL SYRUP</t>
  </si>
  <si>
    <t>N-086</t>
  </si>
  <si>
    <t>NUFADOL TAB</t>
  </si>
  <si>
    <t>N-087</t>
  </si>
  <si>
    <t xml:space="preserve">NUSAPLEX </t>
  </si>
  <si>
    <t>N-088</t>
  </si>
  <si>
    <t>NUTRADON POT 100</t>
  </si>
  <si>
    <t>N-089</t>
  </si>
  <si>
    <t>NUTRADON SYR</t>
  </si>
  <si>
    <t>N-090</t>
  </si>
  <si>
    <t>NUTRADON TAB</t>
  </si>
  <si>
    <t>N-091</t>
  </si>
  <si>
    <t>NYSTATIN DROP IFAR</t>
  </si>
  <si>
    <t>N-092</t>
  </si>
  <si>
    <t>NUVOPEC SYR</t>
  </si>
  <si>
    <t>N-093</t>
  </si>
  <si>
    <t>NUVOPEC TAB</t>
  </si>
  <si>
    <t>O-001</t>
  </si>
  <si>
    <t>OB HERBAL 100ML</t>
  </si>
  <si>
    <t>O-002</t>
  </si>
  <si>
    <t>OB HERBAL 30 ML</t>
  </si>
  <si>
    <t>O-003</t>
  </si>
  <si>
    <t>OB HERBAL 60 ML</t>
  </si>
  <si>
    <t>O-004</t>
  </si>
  <si>
    <t>OB HERBAL JUNIOR 30ML</t>
  </si>
  <si>
    <t>O-005</t>
  </si>
  <si>
    <t>OB HERBAL JUNIOR 60 ML</t>
  </si>
  <si>
    <t>O-006</t>
  </si>
  <si>
    <t>OB HERBAL LOZENGES</t>
  </si>
  <si>
    <t>O-007</t>
  </si>
  <si>
    <t>OBAT BATUK IBU DAN ANAK 150 ML</t>
  </si>
  <si>
    <t>O-008</t>
  </si>
  <si>
    <t>OBAT BATUK IBU DAN ANAK 75 ML</t>
  </si>
  <si>
    <t>O-009</t>
  </si>
  <si>
    <t>OBH BERLICO</t>
  </si>
  <si>
    <t>O-010</t>
  </si>
  <si>
    <t>OBH COMBI ANAK BP 60 ML</t>
  </si>
  <si>
    <t>O-011</t>
  </si>
  <si>
    <t>OBH COMBI ANAK JERUK  60 ML</t>
  </si>
  <si>
    <t>O-012</t>
  </si>
  <si>
    <t>OBH COMBI ANAK RASA MADU 60ML</t>
  </si>
  <si>
    <t>O-013</t>
  </si>
  <si>
    <t>OBH COMBI ANAK STRAWBERI 60 ML</t>
  </si>
  <si>
    <t>O-014</t>
  </si>
  <si>
    <t>OBH COMBI ANTITUSIV 60ML</t>
  </si>
  <si>
    <t>O-015</t>
  </si>
  <si>
    <t>OBH COMBI BERDAHAK JAHE 100ML</t>
  </si>
  <si>
    <t>O-016</t>
  </si>
  <si>
    <t>OBH COMBI BERDAHAK MENTHOL 100ML</t>
  </si>
  <si>
    <t>O-017</t>
  </si>
  <si>
    <t>OBH COMBI HERBAL 60 ML</t>
  </si>
  <si>
    <t>O-018</t>
  </si>
  <si>
    <t>OBH COMBI plus 100 ml menthol</t>
  </si>
  <si>
    <t>O-019</t>
  </si>
  <si>
    <t>OBH COMBI plus 60 ml menthol</t>
  </si>
  <si>
    <t>O-020</t>
  </si>
  <si>
    <t>OBH COMBI PLUS MADU 100ML DEWASA</t>
  </si>
  <si>
    <t>O-021</t>
  </si>
  <si>
    <t>OBH ITRASAL</t>
  </si>
  <si>
    <t>O-022</t>
  </si>
  <si>
    <t>OBH NELCO DAHAK 100ML</t>
  </si>
  <si>
    <t>O-023</t>
  </si>
  <si>
    <t>OBH NELCO DAHAK 55ML</t>
  </si>
  <si>
    <t>O-024</t>
  </si>
  <si>
    <t>OBH NELCO PE 100 ML</t>
  </si>
  <si>
    <t>O-025</t>
  </si>
  <si>
    <t>OBH NELCO PE 55 ML</t>
  </si>
  <si>
    <t>O-026</t>
  </si>
  <si>
    <t>OBH NUSANTARA (BOTOL PLASTIK)</t>
  </si>
  <si>
    <t>O-027</t>
  </si>
  <si>
    <t>OBH COMBI ANAK RASA APEL 60ML</t>
  </si>
  <si>
    <t>O-028</t>
  </si>
  <si>
    <t>OBH TROPICA EXTRA ANAK JERUK</t>
  </si>
  <si>
    <t>O-029</t>
  </si>
  <si>
    <t>OBH TROPICA EXTRA ANAK STRAWBERY</t>
  </si>
  <si>
    <t>O-030</t>
  </si>
  <si>
    <t>OBH TROPICA PLUS ANAK JERUK</t>
  </si>
  <si>
    <t>O-031</t>
  </si>
  <si>
    <t>OBH TROPICA PLUS ANAK STRAWBERY</t>
  </si>
  <si>
    <t>O-032</t>
  </si>
  <si>
    <t>OBP ITRASAL</t>
  </si>
  <si>
    <t>O-033</t>
  </si>
  <si>
    <t>OBSTANON tablet</t>
  </si>
  <si>
    <t>O-034</t>
  </si>
  <si>
    <t>OKE PLAST BULAT</t>
  </si>
  <si>
    <t>O-035</t>
  </si>
  <si>
    <t>OMEDOM SYR</t>
  </si>
  <si>
    <t>O-036</t>
  </si>
  <si>
    <t>OMEDOM TAB</t>
  </si>
  <si>
    <t>O-037</t>
  </si>
  <si>
    <t>OMEGDIAR SYR</t>
  </si>
  <si>
    <t>O-038</t>
  </si>
  <si>
    <t>OMEGDIAR TAB</t>
  </si>
  <si>
    <t>O-039</t>
  </si>
  <si>
    <t>OMEGESIC TAB</t>
  </si>
  <si>
    <t>O-040</t>
  </si>
  <si>
    <t>OMEGFULVIN 125MG</t>
  </si>
  <si>
    <t>O-041</t>
  </si>
  <si>
    <t>OMEGTRIM SYR</t>
  </si>
  <si>
    <t>O-042</t>
  </si>
  <si>
    <t>OMEGZOLE</t>
  </si>
  <si>
    <t>O-043</t>
  </si>
  <si>
    <t>OMEMOX 500 MG</t>
  </si>
  <si>
    <t>O-044</t>
  </si>
  <si>
    <t>OMEMOX DRY SYR 60 ML</t>
  </si>
  <si>
    <t>O-045</t>
  </si>
  <si>
    <t>OMENEURON</t>
  </si>
  <si>
    <t>O-046</t>
  </si>
  <si>
    <t>OMEPRAZOL INJ BERNO + PELARUT</t>
  </si>
  <si>
    <t>O-047</t>
  </si>
  <si>
    <t>OMEPRAZOL NOVA</t>
  </si>
  <si>
    <t>O-048</t>
  </si>
  <si>
    <t>OMEPRAZOLE ETA</t>
  </si>
  <si>
    <t>O-049</t>
  </si>
  <si>
    <t>OMEPRAZOLE HJ</t>
  </si>
  <si>
    <t>O-050</t>
  </si>
  <si>
    <t>OMEMOX DS FORTE</t>
  </si>
  <si>
    <t>O-051</t>
  </si>
  <si>
    <t>OMEPRAZOL INJ PHAPROS</t>
  </si>
  <si>
    <t>O-052</t>
  </si>
  <si>
    <t>OMEPRAZOLE MEGA</t>
  </si>
  <si>
    <t>O-053</t>
  </si>
  <si>
    <t>OMEPRAZOLE NOVEL</t>
  </si>
  <si>
    <t>O-054</t>
  </si>
  <si>
    <t>OMEPRAZOLE NULAB</t>
  </si>
  <si>
    <t>O-055</t>
  </si>
  <si>
    <t>OMEPROXIL</t>
  </si>
  <si>
    <t>O-056</t>
  </si>
  <si>
    <t>OMERETIK 20MG</t>
  </si>
  <si>
    <t>O-057</t>
  </si>
  <si>
    <t>OMERIC 100</t>
  </si>
  <si>
    <t>O-058</t>
  </si>
  <si>
    <t>OMERIC 300</t>
  </si>
  <si>
    <t>O-059</t>
  </si>
  <si>
    <t>OMEROXOL  TAB</t>
  </si>
  <si>
    <t>O-060</t>
  </si>
  <si>
    <t>OMEROXOL SYRUP</t>
  </si>
  <si>
    <t>O-061</t>
  </si>
  <si>
    <t>OMESTAN SYR</t>
  </si>
  <si>
    <t>O-062</t>
  </si>
  <si>
    <t>OMETHYLSON</t>
  </si>
  <si>
    <t>O-063</t>
  </si>
  <si>
    <t>OMEVITA SYR 60 ML</t>
  </si>
  <si>
    <t>O-064</t>
  </si>
  <si>
    <t>OMESOLVON SYR</t>
  </si>
  <si>
    <t>O-065</t>
  </si>
  <si>
    <t>ONDANOSTIN TAB</t>
  </si>
  <si>
    <t>O-066</t>
  </si>
  <si>
    <t>ONDANSENTRON 4MG landson</t>
  </si>
  <si>
    <t>O-067</t>
  </si>
  <si>
    <t>ONDANSENTRON 4MG MEGA</t>
  </si>
  <si>
    <t>O-068</t>
  </si>
  <si>
    <t>ONDANSENTRON 4MG NOVEL</t>
  </si>
  <si>
    <t>O-069</t>
  </si>
  <si>
    <t>ONDANSENTRON 4MG YARINDO</t>
  </si>
  <si>
    <t>O-070</t>
  </si>
  <si>
    <t>ONDANSENTRON 8MG PROMED</t>
  </si>
  <si>
    <t>O-071</t>
  </si>
  <si>
    <t>ONDANSENTRON INJ 4MG iterbat</t>
  </si>
  <si>
    <t>O-072</t>
  </si>
  <si>
    <t>ONDANSETRON 4MG TAB MBF</t>
  </si>
  <si>
    <t>O-073</t>
  </si>
  <si>
    <t xml:space="preserve">ONDANSETRON INJ 4MG  BERNO </t>
  </si>
  <si>
    <t>O-074</t>
  </si>
  <si>
    <t xml:space="preserve">OMENIZOL SYR </t>
  </si>
  <si>
    <t>O-075</t>
  </si>
  <si>
    <t xml:space="preserve">OPISTAN </t>
  </si>
  <si>
    <t>O-076</t>
  </si>
  <si>
    <t>OPTIFLU  SYR</t>
  </si>
  <si>
    <t>O-077</t>
  </si>
  <si>
    <t>OPTIFLU JUNIOR SYR</t>
  </si>
  <si>
    <t>O-078</t>
  </si>
  <si>
    <t>ORAPROFEN 400MG</t>
  </si>
  <si>
    <t>O-079</t>
  </si>
  <si>
    <t>ORAPROFEN FORTE SYR</t>
  </si>
  <si>
    <t>O-080</t>
  </si>
  <si>
    <t>ORAPROFEN SYRUP</t>
  </si>
  <si>
    <t>O-081</t>
  </si>
  <si>
    <t>ORATEMP FORTE SYR</t>
  </si>
  <si>
    <t>O-082</t>
  </si>
  <si>
    <t>ORATEMP KIDS SYR</t>
  </si>
  <si>
    <t>O-083</t>
  </si>
  <si>
    <t>ORATIFED SYR KUNING 60ML</t>
  </si>
  <si>
    <t>O-084</t>
  </si>
  <si>
    <t>ORPHEN</t>
  </si>
  <si>
    <t>O-085</t>
  </si>
  <si>
    <t>ORSADERM CR</t>
  </si>
  <si>
    <t>O-086</t>
  </si>
  <si>
    <t xml:space="preserve">OSELTAMIVIR 75 MG </t>
  </si>
  <si>
    <t>O-087</t>
  </si>
  <si>
    <t>OSKADON SP</t>
  </si>
  <si>
    <t>O-088</t>
  </si>
  <si>
    <t>OSKADON TAB</t>
  </si>
  <si>
    <t>O-089</t>
  </si>
  <si>
    <t>OTOPAIN EAR DROPS 8 ML</t>
  </si>
  <si>
    <t>O-090</t>
  </si>
  <si>
    <t>OTTOPAN SYR 60ML</t>
  </si>
  <si>
    <t>O-091</t>
  </si>
  <si>
    <t>OXICOBAL</t>
  </si>
  <si>
    <t>O-092</t>
  </si>
  <si>
    <t>OMEPRAZOL INJ OTTO</t>
  </si>
  <si>
    <t>O-093</t>
  </si>
  <si>
    <t>OTOPAN DROP</t>
  </si>
  <si>
    <t>O-094</t>
  </si>
  <si>
    <t>OXITETRACIKLIN SK MARIN</t>
  </si>
  <si>
    <t>O-095</t>
  </si>
  <si>
    <t>OXOFERIN 30 ML</t>
  </si>
  <si>
    <t>O-096</t>
  </si>
  <si>
    <t>OXYCAN</t>
  </si>
  <si>
    <t>O-097</t>
  </si>
  <si>
    <t xml:space="preserve">OXYTOCIN INJ ETERCON </t>
  </si>
  <si>
    <t>O-098</t>
  </si>
  <si>
    <t>OMEGTAMINE SYR</t>
  </si>
  <si>
    <t>O-099</t>
  </si>
  <si>
    <t>OSTARIN FORTE SYR</t>
  </si>
  <si>
    <t>O-100</t>
  </si>
  <si>
    <t>ORATEMP DROP</t>
  </si>
  <si>
    <t>O-101</t>
  </si>
  <si>
    <t>ONDANSETRON INJ HJ</t>
  </si>
  <si>
    <t>O-102</t>
  </si>
  <si>
    <t>OMEZYRTEKS SYR</t>
  </si>
  <si>
    <t>O-103</t>
  </si>
  <si>
    <t>ONDANSETRON 4MG TAB ITERBAT</t>
  </si>
  <si>
    <t>O-104</t>
  </si>
  <si>
    <t>OBH COMBI HERBAL 100ML</t>
  </si>
  <si>
    <t>O-105</t>
  </si>
  <si>
    <t>OBH TROPICA EXTRA MENTHOL 60ML</t>
  </si>
  <si>
    <t>O-106</t>
  </si>
  <si>
    <t>OMEPRAZOLE IFAR ISI 10STRIP</t>
  </si>
  <si>
    <t>O-107</t>
  </si>
  <si>
    <t>OSTARIN SYR</t>
  </si>
  <si>
    <t>O-108</t>
  </si>
  <si>
    <t>OTTOPAN DROP</t>
  </si>
  <si>
    <t>O-109</t>
  </si>
  <si>
    <t>OBH NELCO HERBAL 55ML</t>
  </si>
  <si>
    <t>O-110</t>
  </si>
  <si>
    <t>OXYVIT D3 1000IU</t>
  </si>
  <si>
    <t>P-001</t>
  </si>
  <si>
    <t>PACDIN SYR</t>
  </si>
  <si>
    <t>P-002</t>
  </si>
  <si>
    <t>PACDIN SYR STRAWBERY</t>
  </si>
  <si>
    <t>P-003</t>
  </si>
  <si>
    <t>PACETIK BP SYR</t>
  </si>
  <si>
    <t>P-004</t>
  </si>
  <si>
    <t xml:space="preserve">PACETIK FORTE TAB </t>
  </si>
  <si>
    <t>P-005</t>
  </si>
  <si>
    <t>PACETIK POT 100</t>
  </si>
  <si>
    <t>P-006</t>
  </si>
  <si>
    <t>PACETIK SYR</t>
  </si>
  <si>
    <t>P-007</t>
  </si>
  <si>
    <t>PACETIK TAB</t>
  </si>
  <si>
    <t>P-008</t>
  </si>
  <si>
    <t>PAGODA PASTILES 10G</t>
  </si>
  <si>
    <t>P-009</t>
  </si>
  <si>
    <t>PAGODA SALEP EXTRA</t>
  </si>
  <si>
    <t>P-010</t>
  </si>
  <si>
    <t>PAIN KILA</t>
  </si>
  <si>
    <t>P-011</t>
  </si>
  <si>
    <t>PAMOL 125MG SUPP</t>
  </si>
  <si>
    <t>P-012</t>
  </si>
  <si>
    <t>PAMPERS DEWASA OTO XL</t>
  </si>
  <si>
    <t>BAL</t>
  </si>
  <si>
    <t>P-013</t>
  </si>
  <si>
    <t>PANADOL COLD FLU/ HIJAU</t>
  </si>
  <si>
    <t>P-014</t>
  </si>
  <si>
    <t>PANADOL EXTRA</t>
  </si>
  <si>
    <t>P-015</t>
  </si>
  <si>
    <t>PANADOL SYR 30 ML</t>
  </si>
  <si>
    <t>P-016</t>
  </si>
  <si>
    <t>PANADOL SYR 60ML</t>
  </si>
  <si>
    <t>P-017</t>
  </si>
  <si>
    <t>PANADOL TAB /BIRU</t>
  </si>
  <si>
    <t>P-018</t>
  </si>
  <si>
    <t xml:space="preserve">PANSTONAL </t>
  </si>
  <si>
    <t>P-019</t>
  </si>
  <si>
    <t>PAPAVERIN TAB (NOVA)</t>
  </si>
  <si>
    <t>P-020</t>
  </si>
  <si>
    <t>PAPAYA SOAP</t>
  </si>
  <si>
    <t>P-021</t>
  </si>
  <si>
    <t>PARACETAMOL 500 MEF</t>
  </si>
  <si>
    <t>P-022</t>
  </si>
  <si>
    <t>PARACETAMOL 500  RAMA</t>
  </si>
  <si>
    <t>P-023</t>
  </si>
  <si>
    <t>PARACETAMOL 500 MERSI</t>
  </si>
  <si>
    <t>P-024</t>
  </si>
  <si>
    <t>PARACETAMOL 500 TRIFA</t>
  </si>
  <si>
    <t>P-025</t>
  </si>
  <si>
    <t>PARACETAMOL 500 TRIMAN</t>
  </si>
  <si>
    <t>P-026</t>
  </si>
  <si>
    <t>PARACETAMOL 500 IFI</t>
  </si>
  <si>
    <t>P-027</t>
  </si>
  <si>
    <t>PARACETAMOL INFUS 100ML BERNO</t>
  </si>
  <si>
    <t>P-028</t>
  </si>
  <si>
    <t>PARACETAMOL INFUS 100ML MERSI</t>
  </si>
  <si>
    <t>P-029</t>
  </si>
  <si>
    <t>PARACETAMOL POT PIM/BALATIF</t>
  </si>
  <si>
    <t>P-030</t>
  </si>
  <si>
    <t>PARACETAMOL POT IFI/TRIMAN</t>
  </si>
  <si>
    <t>P-031</t>
  </si>
  <si>
    <t>PARACETAMOL SYR MERSI</t>
  </si>
  <si>
    <t>P-032</t>
  </si>
  <si>
    <t>PARAFEN</t>
  </si>
  <si>
    <t>P-033</t>
  </si>
  <si>
    <t>PARAFLU</t>
  </si>
  <si>
    <t>P-034</t>
  </si>
  <si>
    <t>PARAM KOCOK 25ML</t>
  </si>
  <si>
    <t>P-035</t>
  </si>
  <si>
    <t>PARAM KOCOK 75ML</t>
  </si>
  <si>
    <t>P-036</t>
  </si>
  <si>
    <t>PARAMEX</t>
  </si>
  <si>
    <t>P-037</t>
  </si>
  <si>
    <t>PARAMEX NYERI OTOT</t>
  </si>
  <si>
    <t>P-038</t>
  </si>
  <si>
    <t>PARAMOL 500 TAB</t>
  </si>
  <si>
    <t>P-039</t>
  </si>
  <si>
    <t>PARAMOL 600MG</t>
  </si>
  <si>
    <t>P-040</t>
  </si>
  <si>
    <t>PARANERVION</t>
  </si>
  <si>
    <t>P-041</t>
  </si>
  <si>
    <t>PARATENZA SYR</t>
  </si>
  <si>
    <t>P-042</t>
  </si>
  <si>
    <t>PARATUSIN SYR</t>
  </si>
  <si>
    <t>P-043</t>
  </si>
  <si>
    <t>PARATUSIN TAB</t>
  </si>
  <si>
    <t>P-044</t>
  </si>
  <si>
    <t>PASABA COUGH N FLU</t>
  </si>
  <si>
    <t>P-045</t>
  </si>
  <si>
    <t>PASABA EXPEC</t>
  </si>
  <si>
    <t>P-046</t>
  </si>
  <si>
    <t>PD TULLE</t>
  </si>
  <si>
    <t>P-047</t>
  </si>
  <si>
    <t>PECTORIN 120 ML</t>
  </si>
  <si>
    <t>P-048</t>
  </si>
  <si>
    <t>PEDITOK</t>
  </si>
  <si>
    <t>P-049</t>
  </si>
  <si>
    <t>PEHACAIN INJ</t>
  </si>
  <si>
    <t>P-050</t>
  </si>
  <si>
    <t xml:space="preserve">PEHAMOXIL FORTE 500 MG </t>
  </si>
  <si>
    <t>P-051</t>
  </si>
  <si>
    <t>PIROXICAM 10MG NOVA</t>
  </si>
  <si>
    <t>P-052</t>
  </si>
  <si>
    <t xml:space="preserve">PHARMAMOX </t>
  </si>
  <si>
    <t>P-053</t>
  </si>
  <si>
    <t>PHARMATON GO</t>
  </si>
  <si>
    <t>P-054</t>
  </si>
  <si>
    <t>PAMOL SYR</t>
  </si>
  <si>
    <t>P-055</t>
  </si>
  <si>
    <t>PIKANGSUANG</t>
  </si>
  <si>
    <t>P-056</t>
  </si>
  <si>
    <t>PIMACOLIN  SYR</t>
  </si>
  <si>
    <t>P-057</t>
  </si>
  <si>
    <t>PIMACOLIN PLUS SYR</t>
  </si>
  <si>
    <t>P-058</t>
  </si>
  <si>
    <t>PIMTRAKOL CERRY SYR</t>
  </si>
  <si>
    <t>P-059</t>
  </si>
  <si>
    <t>PIMTRAKOL KIDS SYR STRAWBERY</t>
  </si>
  <si>
    <t>P-060</t>
  </si>
  <si>
    <t>PIMTRAKOL LEMON SYR</t>
  </si>
  <si>
    <t>P-061</t>
  </si>
  <si>
    <t>PIPET</t>
  </si>
  <si>
    <t>P-062</t>
  </si>
  <si>
    <t>PIRACETAM 800MG BERNO</t>
  </si>
  <si>
    <t>P-063</t>
  </si>
  <si>
    <t>PIROXICAM 10MG FM</t>
  </si>
  <si>
    <t>P-064</t>
  </si>
  <si>
    <t>PIROXICAM 20MG FM</t>
  </si>
  <si>
    <t>P-065</t>
  </si>
  <si>
    <t>PK BCP/SENO</t>
  </si>
  <si>
    <t>P-066</t>
  </si>
  <si>
    <t>PLANOTAB</t>
  </si>
  <si>
    <t>P-067</t>
  </si>
  <si>
    <t>PLANTACID FORTE SYR</t>
  </si>
  <si>
    <t>P-068</t>
  </si>
  <si>
    <t>PLANTACID FORTE TAB</t>
  </si>
  <si>
    <t>P-069</t>
  </si>
  <si>
    <t>PLANTACID SYR 100 ML</t>
  </si>
  <si>
    <t>P-070</t>
  </si>
  <si>
    <t>PLOSA  CITRUS</t>
  </si>
  <si>
    <t>P-071</t>
  </si>
  <si>
    <t>PLOSA  EUCALYPTUS</t>
  </si>
  <si>
    <t>P-072</t>
  </si>
  <si>
    <t>PLOSA  RED HOT</t>
  </si>
  <si>
    <t>P-073</t>
  </si>
  <si>
    <t>PLOSA BLUE MOUNTAIN</t>
  </si>
  <si>
    <t>P-074</t>
  </si>
  <si>
    <t>PLOSA MINI CITRUS</t>
  </si>
  <si>
    <t>P-075</t>
  </si>
  <si>
    <t>PLOSA MINI EUCALYPTUS</t>
  </si>
  <si>
    <t>P-076</t>
  </si>
  <si>
    <t>PLOSA MINI RED</t>
  </si>
  <si>
    <t>P-077</t>
  </si>
  <si>
    <t>POLIDENT 20G</t>
  </si>
  <si>
    <t>P-078</t>
  </si>
  <si>
    <t>POLIDENT CLEANSER 30S</t>
  </si>
  <si>
    <t>P-079</t>
  </si>
  <si>
    <t>POLOFAR PLUS</t>
  </si>
  <si>
    <t>P-080</t>
  </si>
  <si>
    <t xml:space="preserve">POLY CHATETER </t>
  </si>
  <si>
    <t>P-081</t>
  </si>
  <si>
    <t>POLYSILANE SYR 100 ML</t>
  </si>
  <si>
    <t>P-082</t>
  </si>
  <si>
    <t>POLYSILANE SYR 180 ML/ BOTOL</t>
  </si>
  <si>
    <t>P-083</t>
  </si>
  <si>
    <t>POLYSILANE TAB/STRIP</t>
  </si>
  <si>
    <t>P-084</t>
  </si>
  <si>
    <t>POMPA ASI MAMY</t>
  </si>
  <si>
    <t>P-085</t>
  </si>
  <si>
    <t>PROPEPSA SYR 200ml</t>
  </si>
  <si>
    <t>P-086</t>
  </si>
  <si>
    <t>PONSTAN</t>
  </si>
  <si>
    <t>P-087</t>
  </si>
  <si>
    <t>POSTINOR-2</t>
  </si>
  <si>
    <t>P-088</t>
  </si>
  <si>
    <t>POT SALEP 10CC</t>
  </si>
  <si>
    <t>P-089</t>
  </si>
  <si>
    <t>POT SALEP 20 CC</t>
  </si>
  <si>
    <t>P-090</t>
  </si>
  <si>
    <t>PRATIFAR 20</t>
  </si>
  <si>
    <t>P-091</t>
  </si>
  <si>
    <t xml:space="preserve">PHAROLIT </t>
  </si>
  <si>
    <t>P-092</t>
  </si>
  <si>
    <t>PREDNISON POT HOLI</t>
  </si>
  <si>
    <t>P-093</t>
  </si>
  <si>
    <t>PREDNISON POT TRIMAN</t>
  </si>
  <si>
    <t>P-094</t>
  </si>
  <si>
    <t>PIROXICAM 20MG NOVA</t>
  </si>
  <si>
    <t>P-095</t>
  </si>
  <si>
    <t>PREGNABION</t>
  </si>
  <si>
    <t>P-096</t>
  </si>
  <si>
    <t>PRIMADEX FORTE TAB</t>
  </si>
  <si>
    <t>P-097</t>
  </si>
  <si>
    <t>PRIMADEX SYR</t>
  </si>
  <si>
    <t>P-098</t>
  </si>
  <si>
    <t>PRIMADEX TAB</t>
  </si>
  <si>
    <t>P-099</t>
  </si>
  <si>
    <t>PRIMOLUT N 5MG ISI 30</t>
  </si>
  <si>
    <t>P-100</t>
  </si>
  <si>
    <t>PRITAGESIC TAB</t>
  </si>
  <si>
    <t>P-101</t>
  </si>
  <si>
    <t>PSIDII SYR 60ML</t>
  </si>
  <si>
    <t>P-102</t>
  </si>
  <si>
    <t>PROCOLD 24STRIP</t>
  </si>
  <si>
    <t>P-103</t>
  </si>
  <si>
    <t>PROCURMA 120ML</t>
  </si>
  <si>
    <t>P-104</t>
  </si>
  <si>
    <t>PROCURMA SYR 60ML</t>
  </si>
  <si>
    <t>P-105</t>
  </si>
  <si>
    <t>PRODERMIS CR</t>
  </si>
  <si>
    <t>P-106</t>
  </si>
  <si>
    <t xml:space="preserve">PRODEXON </t>
  </si>
  <si>
    <t>P-107</t>
  </si>
  <si>
    <t>PROFENID SUPPO</t>
  </si>
  <si>
    <t>P-108</t>
  </si>
  <si>
    <t>PARAMEX HOT CREAM 30G</t>
  </si>
  <si>
    <t>P-109</t>
  </si>
  <si>
    <t>PROMAG</t>
  </si>
  <si>
    <t>P-110</t>
  </si>
  <si>
    <t>PROMAG HERBAL 15 ML SACHET</t>
  </si>
  <si>
    <t>P-111</t>
  </si>
  <si>
    <t>PROMAG SYR 60 ML</t>
  </si>
  <si>
    <t>P-112</t>
  </si>
  <si>
    <t>PROMAG SYR SACHET</t>
  </si>
  <si>
    <t>P-113</t>
  </si>
  <si>
    <t>PRONAM</t>
  </si>
  <si>
    <t>P-114</t>
  </si>
  <si>
    <t>PRONICY</t>
  </si>
  <si>
    <t>P-115</t>
  </si>
  <si>
    <t>PROPANOLOL 10 NG DEXA</t>
  </si>
  <si>
    <t>P-116</t>
  </si>
  <si>
    <t>PRORIS FORTE SYR</t>
  </si>
  <si>
    <t>P-117</t>
  </si>
  <si>
    <t>PRORIS SUPP</t>
  </si>
  <si>
    <t>P-118</t>
  </si>
  <si>
    <t>PRORIS SYR</t>
  </si>
  <si>
    <t>P-119</t>
  </si>
  <si>
    <t>PAPAYA AINIE SOAP</t>
  </si>
  <si>
    <t>P-120</t>
  </si>
  <si>
    <t>PRORIS TRIPLE ACTION TAB</t>
  </si>
  <si>
    <t>P-121</t>
  </si>
  <si>
    <t>PROSTANAC</t>
  </si>
  <si>
    <t>P-122</t>
  </si>
  <si>
    <t>PROTEIN URIN</t>
  </si>
  <si>
    <t>P-123</t>
  </si>
  <si>
    <t>PROURIC 100</t>
  </si>
  <si>
    <t>P-124</t>
  </si>
  <si>
    <t>PROURIC 300</t>
  </si>
  <si>
    <t>P-125</t>
  </si>
  <si>
    <t>PROVAGIN</t>
  </si>
  <si>
    <t>P-126</t>
  </si>
  <si>
    <t>PISPOT BIRU</t>
  </si>
  <si>
    <t>P-127</t>
  </si>
  <si>
    <t>PROXONA</t>
  </si>
  <si>
    <t>P-128</t>
  </si>
  <si>
    <t>PAMOL DROP</t>
  </si>
  <si>
    <t>P-129</t>
  </si>
  <si>
    <t>PACDIN VITCUR SYR</t>
  </si>
  <si>
    <t>P-130</t>
  </si>
  <si>
    <t>PYRAZINAMID HOLI</t>
  </si>
  <si>
    <t>P-131</t>
  </si>
  <si>
    <t>PYREXIN SYR</t>
  </si>
  <si>
    <t>P-132</t>
  </si>
  <si>
    <t>PYREXYN 160MG SUPP</t>
  </si>
  <si>
    <t>P-133</t>
  </si>
  <si>
    <t>PYRIDOL TAB</t>
  </si>
  <si>
    <t>P-134</t>
  </si>
  <si>
    <t>PYRIDOXINE (VIT B6) MARIN BOX</t>
  </si>
  <si>
    <t>P-135</t>
  </si>
  <si>
    <t>PEMPERS DEWASA M ISI 8</t>
  </si>
  <si>
    <t>P-136</t>
  </si>
  <si>
    <t>PARACETAMOL 500 HOLI</t>
  </si>
  <si>
    <t>P-137</t>
  </si>
  <si>
    <t>PARACETAMOL 500 INTIJYA META</t>
  </si>
  <si>
    <t>P-138</t>
  </si>
  <si>
    <t>PARACETAMOL 500 TROPICA</t>
  </si>
  <si>
    <t>P-139</t>
  </si>
  <si>
    <t>PREDNISON POT ZENIT</t>
  </si>
  <si>
    <t>P-140</t>
  </si>
  <si>
    <t>PARACETAMOL SYR SAMPARINDO</t>
  </si>
  <si>
    <t>P-141</t>
  </si>
  <si>
    <t>PSIDII KAPSUL 50S</t>
  </si>
  <si>
    <t>P-142</t>
  </si>
  <si>
    <t>PANADOL EXTRA 4TAB</t>
  </si>
  <si>
    <t>P-143</t>
  </si>
  <si>
    <t>PHYTOMENADION INJ BERNO</t>
  </si>
  <si>
    <t>P-144</t>
  </si>
  <si>
    <t>PARACETAMOL SYR NOVA</t>
  </si>
  <si>
    <t>P-145</t>
  </si>
  <si>
    <t>PARACETAMOL SYR PIM</t>
  </si>
  <si>
    <t>P-146</t>
  </si>
  <si>
    <t>PIRACETAM 1200MG BERNO</t>
  </si>
  <si>
    <t>P-147</t>
  </si>
  <si>
    <t>PEDITEMP COUGH SYR</t>
  </si>
  <si>
    <t>P-148</t>
  </si>
  <si>
    <t>PHYTOMENADION INJ MEPRO</t>
  </si>
  <si>
    <t>P-149</t>
  </si>
  <si>
    <t>PRAXION FORTE SYR</t>
  </si>
  <si>
    <t>P-150</t>
  </si>
  <si>
    <t>PRAXION SYR</t>
  </si>
  <si>
    <t>P-151</t>
  </si>
  <si>
    <t>PLOSA SARANGHEO ROLL INHALER</t>
  </si>
  <si>
    <t>P-152</t>
  </si>
  <si>
    <t>PYCAMETH 0.5</t>
  </si>
  <si>
    <t>P-153</t>
  </si>
  <si>
    <t>PANTOPRAZOL 20MG AMAROX</t>
  </si>
  <si>
    <t>Q-001</t>
  </si>
  <si>
    <t>QOM AFI</t>
  </si>
  <si>
    <t>Q-002</t>
  </si>
  <si>
    <t>QUANTIDEX SYR</t>
  </si>
  <si>
    <t>Q-003</t>
  </si>
  <si>
    <t>QUANTIDEX TAB</t>
  </si>
  <si>
    <t>R-001</t>
  </si>
  <si>
    <t xml:space="preserve">RAMABION </t>
  </si>
  <si>
    <t>R-002</t>
  </si>
  <si>
    <t>RAMOLIT</t>
  </si>
  <si>
    <t>R-003</t>
  </si>
  <si>
    <t>RAMOXYL SYR</t>
  </si>
  <si>
    <t>R-004</t>
  </si>
  <si>
    <t>RAMOXYL TAB</t>
  </si>
  <si>
    <t>R-005</t>
  </si>
  <si>
    <t>RANACID FORTE TAB</t>
  </si>
  <si>
    <t>R-006</t>
  </si>
  <si>
    <t>RANACID TAB</t>
  </si>
  <si>
    <t>R-007</t>
  </si>
  <si>
    <t>RANCUS</t>
  </si>
  <si>
    <t>R-008</t>
  </si>
  <si>
    <t>RANIGEN</t>
  </si>
  <si>
    <t>R-009</t>
  </si>
  <si>
    <t xml:space="preserve">RANITIDIN INJ 25ML HJ </t>
  </si>
  <si>
    <t>R-010</t>
  </si>
  <si>
    <t>RANITIDIN INJ 25ML PHAPROS</t>
  </si>
  <si>
    <t>R-011</t>
  </si>
  <si>
    <t>RANITIDIN INJ BERNO</t>
  </si>
  <si>
    <t>R-012</t>
  </si>
  <si>
    <t>RANITIDIN INJ MEPRO</t>
  </si>
  <si>
    <t>R-013</t>
  </si>
  <si>
    <t>RANITIDIN INJ MERSI</t>
  </si>
  <si>
    <t>R-014</t>
  </si>
  <si>
    <t>RANITIDIN TAB HJ ISI 20STRIP</t>
  </si>
  <si>
    <t>R-015</t>
  </si>
  <si>
    <t>RKOSONG</t>
  </si>
  <si>
    <t>R-016</t>
  </si>
  <si>
    <t>RANIVEL SYR 75MG/5ML</t>
  </si>
  <si>
    <t>R-017</t>
  </si>
  <si>
    <t>RECO SM</t>
  </si>
  <si>
    <t>R-018</t>
  </si>
  <si>
    <t>RECO TM</t>
  </si>
  <si>
    <t>R-019</t>
  </si>
  <si>
    <t>RECO TT</t>
  </si>
  <si>
    <t>R-020</t>
  </si>
  <si>
    <t xml:space="preserve">RECODRYL INJ </t>
  </si>
  <si>
    <t>R-021</t>
  </si>
  <si>
    <t>RECOVIT DROP</t>
  </si>
  <si>
    <t>R-022</t>
  </si>
  <si>
    <t xml:space="preserve">REDOXON </t>
  </si>
  <si>
    <t>R-023</t>
  </si>
  <si>
    <t>REMACORT POT 100</t>
  </si>
  <si>
    <t>R-024</t>
  </si>
  <si>
    <t xml:space="preserve">REMATOF INJ </t>
  </si>
  <si>
    <t>R-025</t>
  </si>
  <si>
    <t>REMATOF TAB</t>
  </si>
  <si>
    <t>R-026</t>
  </si>
  <si>
    <t>REMCO SYR</t>
  </si>
  <si>
    <t>R-027</t>
  </si>
  <si>
    <t>RENABETIK</t>
  </si>
  <si>
    <t>R-028</t>
  </si>
  <si>
    <t>RENADINAC</t>
  </si>
  <si>
    <t>R-029</t>
  </si>
  <si>
    <t>RENOVIT GOLD BOTOL</t>
  </si>
  <si>
    <t>R-030</t>
  </si>
  <si>
    <t>RENOVIT GOLD STRIP</t>
  </si>
  <si>
    <t>R-031</t>
  </si>
  <si>
    <t>RENOVIT STRIP</t>
  </si>
  <si>
    <t>R-032</t>
  </si>
  <si>
    <t xml:space="preserve">REPASS </t>
  </si>
  <si>
    <t>R-033</t>
  </si>
  <si>
    <t>RAMAGESIC TAB</t>
  </si>
  <si>
    <t>R-034</t>
  </si>
  <si>
    <t>RETROFEN 100 MG</t>
  </si>
  <si>
    <t>R-035</t>
  </si>
  <si>
    <t>RHEMAFAR 4 TAB</t>
  </si>
  <si>
    <t>R-036</t>
  </si>
  <si>
    <t>RHEMAFAR 8MG</t>
  </si>
  <si>
    <t>R-037</t>
  </si>
  <si>
    <t>RHINOS JUNIOR SYR</t>
  </si>
  <si>
    <t>R-038</t>
  </si>
  <si>
    <t>RHINOS NEO DROPS</t>
  </si>
  <si>
    <t>R-039</t>
  </si>
  <si>
    <t>RHINOS SR KAPSUL</t>
  </si>
  <si>
    <t>R-040</t>
  </si>
  <si>
    <t>RIVANOL 100 ML</t>
  </si>
  <si>
    <t>R-041</t>
  </si>
  <si>
    <t>RL BRAUN</t>
  </si>
  <si>
    <t>R-042</t>
  </si>
  <si>
    <t>RL MJB</t>
  </si>
  <si>
    <t>R-043</t>
  </si>
  <si>
    <t>RL OTSU</t>
  </si>
  <si>
    <t>R-044</t>
  </si>
  <si>
    <t>RL SANBE</t>
  </si>
  <si>
    <t>R-045</t>
  </si>
  <si>
    <t>RL SATORIA</t>
  </si>
  <si>
    <t>R-046</t>
  </si>
  <si>
    <t>RL OTSU SOFTBAG</t>
  </si>
  <si>
    <t>R-047</t>
  </si>
  <si>
    <t>ROHTO 7ML</t>
  </si>
  <si>
    <t>R-048</t>
  </si>
  <si>
    <t xml:space="preserve">ROHTO COOL 7 ML </t>
  </si>
  <si>
    <t>R-049</t>
  </si>
  <si>
    <t xml:space="preserve">ROHTO EYEFLUSH 150 ML </t>
  </si>
  <si>
    <t>R-050</t>
  </si>
  <si>
    <t>ROVERTON DROP</t>
  </si>
  <si>
    <t>R-051</t>
  </si>
  <si>
    <t>ROVERTON SYR</t>
  </si>
  <si>
    <t>R-052</t>
  </si>
  <si>
    <t>ROVERTON TAB</t>
  </si>
  <si>
    <t>R-053</t>
  </si>
  <si>
    <t>REDOXON STRIP</t>
  </si>
  <si>
    <t>R-054</t>
  </si>
  <si>
    <t>ROFIDEN</t>
  </si>
  <si>
    <t>R-055</t>
  </si>
  <si>
    <t>ROSIDON SYR</t>
  </si>
  <si>
    <t>S-001</t>
  </si>
  <si>
    <t>SAFE CARE MERAH 10ML</t>
  </si>
  <si>
    <t>S-002</t>
  </si>
  <si>
    <t>SAFE CARE ORIGINAL 10ML</t>
  </si>
  <si>
    <t>S-003</t>
  </si>
  <si>
    <t>SAGESTAM CR</t>
  </si>
  <si>
    <t>S-004</t>
  </si>
  <si>
    <t>SAKATONIK ABC ANGGUR</t>
  </si>
  <si>
    <t>S-005</t>
  </si>
  <si>
    <t>SAKATONIK ABC ANTARIKSA</t>
  </si>
  <si>
    <t>S-006</t>
  </si>
  <si>
    <t>SAKATONIK ABC CURCUMA MADU</t>
  </si>
  <si>
    <t>S-007</t>
  </si>
  <si>
    <t>SAKATONIK ABC JERUK</t>
  </si>
  <si>
    <t>S-008</t>
  </si>
  <si>
    <t>SAKATONIK ABC STRAWBERRY</t>
  </si>
  <si>
    <t>S-009</t>
  </si>
  <si>
    <t>SAKATONIK ACTIV 100 ML</t>
  </si>
  <si>
    <t>S-010</t>
  </si>
  <si>
    <t>SAKATONIK ACTIV 310 ML</t>
  </si>
  <si>
    <t>S-011</t>
  </si>
  <si>
    <t>SAKATONIK ACTIV KAPLET</t>
  </si>
  <si>
    <t>S-012</t>
  </si>
  <si>
    <t xml:space="preserve">SALBUGEN EXP SYR </t>
  </si>
  <si>
    <t>S-013</t>
  </si>
  <si>
    <t>SALBUGEN SYR</t>
  </si>
  <si>
    <t>S-014</t>
  </si>
  <si>
    <t>SALBUTAMOL 2 MG IFI</t>
  </si>
  <si>
    <t>S-015</t>
  </si>
  <si>
    <t>SALBUTAMOL 2 MG mulia</t>
  </si>
  <si>
    <t>S-016</t>
  </si>
  <si>
    <t>SALBUTAMOL 2 MG YARINDO</t>
  </si>
  <si>
    <t>S-017</t>
  </si>
  <si>
    <t>SALBUTAMOL 2MG GRH</t>
  </si>
  <si>
    <t>S-018</t>
  </si>
  <si>
    <t>SALBUTAMOL 4 MG FM</t>
  </si>
  <si>
    <t>S-019</t>
  </si>
  <si>
    <t>SALBUTAMOL 4 MG mulia</t>
  </si>
  <si>
    <t>S-020</t>
  </si>
  <si>
    <t>SALBUTAMOL 4 MG YARINDO</t>
  </si>
  <si>
    <t>S-021</t>
  </si>
  <si>
    <t>SALBUTAMOL 4MG GRAHA</t>
  </si>
  <si>
    <t>S-022</t>
  </si>
  <si>
    <t>SALEP 24 CITO</t>
  </si>
  <si>
    <t>S-023</t>
  </si>
  <si>
    <t>SALEP 24 HOLI</t>
  </si>
  <si>
    <t>S-024</t>
  </si>
  <si>
    <t>SALBUTAMOL 2MG ERITA</t>
  </si>
  <si>
    <t>S-025</t>
  </si>
  <si>
    <t>SALEP 24 NUFA/MARIN</t>
  </si>
  <si>
    <t>S-026</t>
  </si>
  <si>
    <t>SALEP 88</t>
  </si>
  <si>
    <t>S-027</t>
  </si>
  <si>
    <t>SALISIL CITO</t>
  </si>
  <si>
    <t>S-028</t>
  </si>
  <si>
    <t>SALISIL KF</t>
  </si>
  <si>
    <t>S-029</t>
  </si>
  <si>
    <t>SALONPAS KOYO *10</t>
  </si>
  <si>
    <t>S-030</t>
  </si>
  <si>
    <t>SALONPAS HOT</t>
  </si>
  <si>
    <t>S-031</t>
  </si>
  <si>
    <t>SAMCOFENAC 50</t>
  </si>
  <si>
    <t>S-032</t>
  </si>
  <si>
    <t>SAMCONAL TAB</t>
  </si>
  <si>
    <t>S-033</t>
  </si>
  <si>
    <t>SAMCOVASK 10</t>
  </si>
  <si>
    <t>S-034</t>
  </si>
  <si>
    <t>SAMCOVASK 5</t>
  </si>
  <si>
    <t>S-035</t>
  </si>
  <si>
    <t>SAMCOVIT SYR</t>
  </si>
  <si>
    <t>S-036</t>
  </si>
  <si>
    <t>SAMOXIN DS</t>
  </si>
  <si>
    <t>S-037</t>
  </si>
  <si>
    <t>SAMOXIN F TAB</t>
  </si>
  <si>
    <t>S-038</t>
  </si>
  <si>
    <t xml:space="preserve">SAMQUINOR </t>
  </si>
  <si>
    <t>S-039</t>
  </si>
  <si>
    <t xml:space="preserve">SAMROX </t>
  </si>
  <si>
    <t>S-040</t>
  </si>
  <si>
    <t>SANADRYL DMP 60ML</t>
  </si>
  <si>
    <t>S-041</t>
  </si>
  <si>
    <t>SANADRYL EXP 60ML</t>
  </si>
  <si>
    <t>S-042</t>
  </si>
  <si>
    <t>SANGOBION isi 4tab</t>
  </si>
  <si>
    <t>S-043</t>
  </si>
  <si>
    <t>SANGOBION KIDS 100 ML</t>
  </si>
  <si>
    <t>S-044</t>
  </si>
  <si>
    <t xml:space="preserve">SANGOBION TAB </t>
  </si>
  <si>
    <t>S-045</t>
  </si>
  <si>
    <t>SANGOBION VITATONIK 250ML</t>
  </si>
  <si>
    <t>S-046</t>
  </si>
  <si>
    <t>SANMAG SYR</t>
  </si>
  <si>
    <t>S-047</t>
  </si>
  <si>
    <t>SANMOL DROPS</t>
  </si>
  <si>
    <t>S-048</t>
  </si>
  <si>
    <t>SANMOL FORTE SYR</t>
  </si>
  <si>
    <t>S-049</t>
  </si>
  <si>
    <t>SANMOL FORTE TAB</t>
  </si>
  <si>
    <t>S-050</t>
  </si>
  <si>
    <t>SANMOL SYRUP</t>
  </si>
  <si>
    <t>S-051</t>
  </si>
  <si>
    <t>SANMOL TAB</t>
  </si>
  <si>
    <t>S-052</t>
  </si>
  <si>
    <t>SANORIN HIJAU 80 ML</t>
  </si>
  <si>
    <t>S-053</t>
  </si>
  <si>
    <t>SCABIMITE 10 G</t>
  </si>
  <si>
    <t>S-054</t>
  </si>
  <si>
    <t>SCANDEXON</t>
  </si>
  <si>
    <t>S-055</t>
  </si>
  <si>
    <t>SCOOT VITA 200 ML</t>
  </si>
  <si>
    <t>S-056</t>
  </si>
  <si>
    <t>SCOPMA PLUS</t>
  </si>
  <si>
    <t>S-057</t>
  </si>
  <si>
    <t>SELANG OKSIGEN ONEMED ANAK</t>
  </si>
  <si>
    <t>S-058</t>
  </si>
  <si>
    <t>SELANG OXIGEN GEA L</t>
  </si>
  <si>
    <t>S-059</t>
  </si>
  <si>
    <t>SELANG OXIGEN GEA M</t>
  </si>
  <si>
    <t>S-060</t>
  </si>
  <si>
    <t>SELANG OXIGEN GEA S</t>
  </si>
  <si>
    <t>S-061</t>
  </si>
  <si>
    <t>SELCOM C</t>
  </si>
  <si>
    <t>S-062</t>
  </si>
  <si>
    <t xml:space="preserve">SELESGIN </t>
  </si>
  <si>
    <t>S-063</t>
  </si>
  <si>
    <t>SELESMOL 500 MG</t>
  </si>
  <si>
    <t>S-064</t>
  </si>
  <si>
    <t>SELESMOL 650 MG</t>
  </si>
  <si>
    <t>S-065</t>
  </si>
  <si>
    <t>SIDOLA KAYUPUTIH 30ML</t>
  </si>
  <si>
    <t>S-066</t>
  </si>
  <si>
    <t>SYNARCUS CR</t>
  </si>
  <si>
    <t>S-067</t>
  </si>
  <si>
    <t>SELSUN BLUE</t>
  </si>
  <si>
    <t>S-068</t>
  </si>
  <si>
    <t>SELSUN GOLD</t>
  </si>
  <si>
    <t>S-069</t>
  </si>
  <si>
    <t>SELSUN YELLOW</t>
  </si>
  <si>
    <t>S-070</t>
  </si>
  <si>
    <t>SELTIFORD SYR JERUK</t>
  </si>
  <si>
    <t>S-071</t>
  </si>
  <si>
    <t>SELTIFORD SYR STRAWBERI</t>
  </si>
  <si>
    <t>S-072</t>
  </si>
  <si>
    <t>SIRPLUS STROBERY 100ML</t>
  </si>
  <si>
    <t>S-073</t>
  </si>
  <si>
    <t>SELVIM 20</t>
  </si>
  <si>
    <t>S-074</t>
  </si>
  <si>
    <t>SENDOK OBAT</t>
  </si>
  <si>
    <t>S-075</t>
  </si>
  <si>
    <t>SENSI POPOK DEWASA M</t>
  </si>
  <si>
    <t>S-076</t>
  </si>
  <si>
    <t>SEREMIG</t>
  </si>
  <si>
    <t>S-077</t>
  </si>
  <si>
    <t>SEVOS 4 MG</t>
  </si>
  <si>
    <t>S-078</t>
  </si>
  <si>
    <t>SIDIADRYL EXPECTORAN</t>
  </si>
  <si>
    <t>S-079</t>
  </si>
  <si>
    <t>SIDOLA KAYUPUTIH 60 ML</t>
  </si>
  <si>
    <t>S-080</t>
  </si>
  <si>
    <t>SILADEX 100ML</t>
  </si>
  <si>
    <t>S-081</t>
  </si>
  <si>
    <t>SILADEX BIRU 30 ML</t>
  </si>
  <si>
    <t>S-082</t>
  </si>
  <si>
    <t>SILADEX BIRU 60 ML</t>
  </si>
  <si>
    <t>S-083</t>
  </si>
  <si>
    <t>SILADEX FLU UNGU 60 ML</t>
  </si>
  <si>
    <t>S-084</t>
  </si>
  <si>
    <t>SILADEX HIJAU 30 ML</t>
  </si>
  <si>
    <t>S-085</t>
  </si>
  <si>
    <t>SILADEX HIJAU 60 ML</t>
  </si>
  <si>
    <t>S-086</t>
  </si>
  <si>
    <t>SILADEX MERAH 30 ML</t>
  </si>
  <si>
    <t>S-087</t>
  </si>
  <si>
    <t>SILADEX MERAH 60 ML</t>
  </si>
  <si>
    <t>S-088</t>
  </si>
  <si>
    <t>SILEX SYR</t>
  </si>
  <si>
    <t>S-089</t>
  </si>
  <si>
    <t>SIMVASGEN 10MG</t>
  </si>
  <si>
    <t>S-090</t>
  </si>
  <si>
    <t>SIMVASTATIN 10 MG SAMPARINDO</t>
  </si>
  <si>
    <t>S-091</t>
  </si>
  <si>
    <t>SIMVASTATIN 10MG HJ</t>
  </si>
  <si>
    <t>S-092</t>
  </si>
  <si>
    <t>SIMVASTATIN 10MG NOVEL</t>
  </si>
  <si>
    <t>S-093</t>
  </si>
  <si>
    <t>SIMVASTATIN 20 MG SAMPARINDO</t>
  </si>
  <si>
    <t>S-094</t>
  </si>
  <si>
    <t>SKILON CR</t>
  </si>
  <si>
    <t>S-095</t>
  </si>
  <si>
    <t>SELESPURIN 300MG</t>
  </si>
  <si>
    <t>S-096</t>
  </si>
  <si>
    <t>SNOOZE</t>
  </si>
  <si>
    <t>S-097</t>
  </si>
  <si>
    <t>SOLATHIM</t>
  </si>
  <si>
    <t>S-098</t>
  </si>
  <si>
    <t>SOLATHIM DS</t>
  </si>
  <si>
    <t>S-099</t>
  </si>
  <si>
    <t>SOLDEXTAM</t>
  </si>
  <si>
    <t>S-100</t>
  </si>
  <si>
    <t>SOLINFEC CR</t>
  </si>
  <si>
    <t>S-101</t>
  </si>
  <si>
    <t xml:space="preserve">SOLINFEC TAB </t>
  </si>
  <si>
    <t>S-102</t>
  </si>
  <si>
    <t>SOLPENOX DS</t>
  </si>
  <si>
    <t>S-103</t>
  </si>
  <si>
    <t xml:space="preserve">SOPRALAN </t>
  </si>
  <si>
    <t>S-104</t>
  </si>
  <si>
    <t>SP TROCES isi 12 STRWBRY</t>
  </si>
  <si>
    <t>S-105</t>
  </si>
  <si>
    <t>SPASMINAL</t>
  </si>
  <si>
    <t>S-106</t>
  </si>
  <si>
    <t>SPUID 0,5 ONEJECT</t>
  </si>
  <si>
    <t>S-107</t>
  </si>
  <si>
    <t>SIMVASTATIN 20MG HJ</t>
  </si>
  <si>
    <t>S-108</t>
  </si>
  <si>
    <t>SPUID 3 CC ONEHEALTH</t>
  </si>
  <si>
    <t>S-109</t>
  </si>
  <si>
    <t>SPUID 3CC  BD</t>
  </si>
  <si>
    <t>S-110</t>
  </si>
  <si>
    <t>SPUID 3CC FEMITIA DUO</t>
  </si>
  <si>
    <t>S-111</t>
  </si>
  <si>
    <t>SPUID 3CC GID CARE</t>
  </si>
  <si>
    <t>S-112</t>
  </si>
  <si>
    <t>SPUID 5CC GID CARE</t>
  </si>
  <si>
    <t>S-113</t>
  </si>
  <si>
    <t>SPUID GIDCARE 10CC</t>
  </si>
  <si>
    <t>S-114</t>
  </si>
  <si>
    <t>STOMACHTUBE NO.16 TERUMO</t>
  </si>
  <si>
    <t>S-115</t>
  </si>
  <si>
    <t>STIK NESCO CHOLESTEROL</t>
  </si>
  <si>
    <t>S-116</t>
  </si>
  <si>
    <t xml:space="preserve">SPUID ONEMED  3 CC </t>
  </si>
  <si>
    <t>S-117</t>
  </si>
  <si>
    <t>SPUID ONEMED 1 CC</t>
  </si>
  <si>
    <t>S-118</t>
  </si>
  <si>
    <t>SPUID ONEMED 10CC</t>
  </si>
  <si>
    <t>S-119</t>
  </si>
  <si>
    <t>SPUID ONEMED 5 CC</t>
  </si>
  <si>
    <t>S-120</t>
  </si>
  <si>
    <t>SPUID PD 1 CC</t>
  </si>
  <si>
    <t>S-121</t>
  </si>
  <si>
    <t>SPUID PD 10 CC</t>
  </si>
  <si>
    <t>S-122</t>
  </si>
  <si>
    <t>SPUID PD 3 CC</t>
  </si>
  <si>
    <t>S-123</t>
  </si>
  <si>
    <t>SPUID PD 5 CC</t>
  </si>
  <si>
    <t>S-124</t>
  </si>
  <si>
    <t>STIK COLESTEROL AUTOCHECK</t>
  </si>
  <si>
    <t>S-125</t>
  </si>
  <si>
    <t xml:space="preserve">STIK EASY TOUCH HB </t>
  </si>
  <si>
    <t>S-126</t>
  </si>
  <si>
    <t xml:space="preserve">STIK EASYTOUCH ASAM URAT </t>
  </si>
  <si>
    <t>S-127</t>
  </si>
  <si>
    <t>STIK EASYTOUCH GLUKOSA</t>
  </si>
  <si>
    <t>S-128</t>
  </si>
  <si>
    <t xml:space="preserve">STIK EASYTOUCH KOLESTEROL </t>
  </si>
  <si>
    <t>S-129</t>
  </si>
  <si>
    <t xml:space="preserve">STIK NESCO ASAM URAT </t>
  </si>
  <si>
    <t>S-130</t>
  </si>
  <si>
    <t xml:space="preserve">STIK NESCO GLUKOSA </t>
  </si>
  <si>
    <t>S-131</t>
  </si>
  <si>
    <t>STIMUNO ANGGUR 60 ML</t>
  </si>
  <si>
    <t>S-132</t>
  </si>
  <si>
    <t>STIMUNO FORTE CAPS ISI 10</t>
  </si>
  <si>
    <t>S-133</t>
  </si>
  <si>
    <t>STIMUNO ORIGINAL 60 ML</t>
  </si>
  <si>
    <t>S-134</t>
  </si>
  <si>
    <t>STREPSIL HONEY LEMON</t>
  </si>
  <si>
    <t>S-135</t>
  </si>
  <si>
    <t>SIMVASTATIN 10MG NOVA</t>
  </si>
  <si>
    <t>S-136</t>
  </si>
  <si>
    <t xml:space="preserve">SUCRALFAT SYR DEXA </t>
  </si>
  <si>
    <t>S-137</t>
  </si>
  <si>
    <t xml:space="preserve">SUCRALFAT SYR HOLI </t>
  </si>
  <si>
    <t>S-138</t>
  </si>
  <si>
    <t>SUCRALFAT SYR MEPRO pakai dus</t>
  </si>
  <si>
    <t>S-139</t>
  </si>
  <si>
    <t>SUCRALFAT SYR MEPRO TANPA DUS</t>
  </si>
  <si>
    <t>S-140</t>
  </si>
  <si>
    <t>SUCRALFAT SYR TROPICA</t>
  </si>
  <si>
    <t>S-141</t>
  </si>
  <si>
    <t>SUMAGESIC 600MG</t>
  </si>
  <si>
    <t>S-142</t>
  </si>
  <si>
    <t>SUPERHOID</t>
  </si>
  <si>
    <t>S-143</t>
  </si>
  <si>
    <t xml:space="preserve">SUPERTETRA </t>
  </si>
  <si>
    <t>S-144</t>
  </si>
  <si>
    <t>SUPERTIN</t>
  </si>
  <si>
    <t>S-145</t>
  </si>
  <si>
    <t>SUPRABIOTIK</t>
  </si>
  <si>
    <t>S-146</t>
  </si>
  <si>
    <t>SUPRAFENID SUPPO</t>
  </si>
  <si>
    <t>S-147</t>
  </si>
  <si>
    <t>SUPRAMOX DROPS</t>
  </si>
  <si>
    <t>S-148</t>
  </si>
  <si>
    <t>SUTRA ISI 12 HITAM</t>
  </si>
  <si>
    <t>S-149</t>
  </si>
  <si>
    <t>SUTRA ISI 12 MERAH</t>
  </si>
  <si>
    <t>S-150</t>
  </si>
  <si>
    <t>SUTRA GEIRI ISI 3</t>
  </si>
  <si>
    <t>S-151</t>
  </si>
  <si>
    <t>SUTRA GERIGI ISI 12</t>
  </si>
  <si>
    <t>S-152</t>
  </si>
  <si>
    <t>SUTRA HITAM ECONO ISI 12+3</t>
  </si>
  <si>
    <t>S-153</t>
  </si>
  <si>
    <t>SUTRA HITAM ECONO ISI 3+1</t>
  </si>
  <si>
    <t>S-154</t>
  </si>
  <si>
    <t>SUTRA ISI 3 HITAM</t>
  </si>
  <si>
    <t>S-155</t>
  </si>
  <si>
    <t>SUTRA LUBRICANT 30ML</t>
  </si>
  <si>
    <t>S-156</t>
  </si>
  <si>
    <t>SUTRA LUBRICANT 50ML</t>
  </si>
  <si>
    <t>S-157</t>
  </si>
  <si>
    <t>SUTRA MERAH ECONO ISI 12+3</t>
  </si>
  <si>
    <t>S-158</t>
  </si>
  <si>
    <t>SUTRA ISI 3 MERAH</t>
  </si>
  <si>
    <t>S-159</t>
  </si>
  <si>
    <t>SUTRA MERAH ISI 24</t>
  </si>
  <si>
    <t>S-160</t>
  </si>
  <si>
    <t>SUTRA 003 ISI 2</t>
  </si>
  <si>
    <t>S-161</t>
  </si>
  <si>
    <t>SUTRA TISU PLUS</t>
  </si>
  <si>
    <t>S-162</t>
  </si>
  <si>
    <t>STOMACH SYR</t>
  </si>
  <si>
    <t>S-163</t>
  </si>
  <si>
    <t>SYNALTEN ZALF</t>
  </si>
  <si>
    <t>S-164</t>
  </si>
  <si>
    <t>SYNTOCINON INJ</t>
  </si>
  <si>
    <t>S-165</t>
  </si>
  <si>
    <t>SALISIL NELCO MENTOL 60G</t>
  </si>
  <si>
    <t>S-166</t>
  </si>
  <si>
    <t>SIDOMUNCUL C1000+COLAGEN</t>
  </si>
  <si>
    <t>S-167</t>
  </si>
  <si>
    <t>SGM LLM 200G</t>
  </si>
  <si>
    <t>S-168</t>
  </si>
  <si>
    <t>SGM BBLR 200G</t>
  </si>
  <si>
    <t>S-169</t>
  </si>
  <si>
    <t>SUCRALFAT SYR IFAR</t>
  </si>
  <si>
    <t>S-170</t>
  </si>
  <si>
    <t>SELVIM 10MG ISI 10STRIP</t>
  </si>
  <si>
    <t>S-171</t>
  </si>
  <si>
    <t>SUCRALFAT SYR BERNO</t>
  </si>
  <si>
    <t>S-172</t>
  </si>
  <si>
    <t>STREPSIL MERAH</t>
  </si>
  <si>
    <t>S-173</t>
  </si>
  <si>
    <t>STREPSIL BIRU</t>
  </si>
  <si>
    <t>S-174</t>
  </si>
  <si>
    <t>SOFTEX MATERNITY ISI 10</t>
  </si>
  <si>
    <t>S-175</t>
  </si>
  <si>
    <t>SPUID ONEHEALTH  5 CC</t>
  </si>
  <si>
    <t>S-176</t>
  </si>
  <si>
    <t>SAMCOBION</t>
  </si>
  <si>
    <t>S-177</t>
  </si>
  <si>
    <t>SOLPENOX TAB</t>
  </si>
  <si>
    <t>S-178</t>
  </si>
  <si>
    <t>SALISIL DRAGON 100G MENTHOL</t>
  </si>
  <si>
    <t>S-179</t>
  </si>
  <si>
    <t>SPIRONOLACTONE 25MG DEXA</t>
  </si>
  <si>
    <t>S-180</t>
  </si>
  <si>
    <t>SALBUTAMOL 4MG IFI</t>
  </si>
  <si>
    <t>S-181</t>
  </si>
  <si>
    <t>SPUID 10CC ONEHEALTH</t>
  </si>
  <si>
    <t>S-182</t>
  </si>
  <si>
    <t>SPUID 1 CC ONEHEALTH</t>
  </si>
  <si>
    <t>S-183</t>
  </si>
  <si>
    <t>SP TROCES isi 6 STRWBRY</t>
  </si>
  <si>
    <t>S-184</t>
  </si>
  <si>
    <t>SAFE CARE  LAVENDER 10ML</t>
  </si>
  <si>
    <t>S-185</t>
  </si>
  <si>
    <t>SAFE CARE BREASY 10ML</t>
  </si>
  <si>
    <t>S-186</t>
  </si>
  <si>
    <t>SGM ANANDA GAIN 400G</t>
  </si>
  <si>
    <t>S-187</t>
  </si>
  <si>
    <t>SGM EKSPLOR GAIN 400G</t>
  </si>
  <si>
    <t>S-188</t>
  </si>
  <si>
    <t>SGM BBLR 400G</t>
  </si>
  <si>
    <t>S-189</t>
  </si>
  <si>
    <t>SGM ANANDA 0-6BLN 150G</t>
  </si>
  <si>
    <t>S-190</t>
  </si>
  <si>
    <t>SGM ANANDA 6-12BLN 150G</t>
  </si>
  <si>
    <t>T-001</t>
  </si>
  <si>
    <t>TEMPRA DROP</t>
  </si>
  <si>
    <t>T-002</t>
  </si>
  <si>
    <t>TEMPRA SYR 30 ML 2-6th</t>
  </si>
  <si>
    <t>T-003</t>
  </si>
  <si>
    <t>TEMPRA SYR 60 ML 2-6th</t>
  </si>
  <si>
    <t>T-004</t>
  </si>
  <si>
    <t xml:space="preserve">TEMPRA SYR FORTE 60 ML </t>
  </si>
  <si>
    <t>T-005</t>
  </si>
  <si>
    <t>TEMPRA SYR FORTE 30 ML ANGGUR</t>
  </si>
  <si>
    <t>T-006</t>
  </si>
  <si>
    <t>TENSOCREP 10 CM</t>
  </si>
  <si>
    <t>T-007</t>
  </si>
  <si>
    <t>TENSOCREP 7,5CM</t>
  </si>
  <si>
    <t>T-008</t>
  </si>
  <si>
    <t xml:space="preserve">TEOSAL </t>
  </si>
  <si>
    <t>T-009</t>
  </si>
  <si>
    <t>TERA F</t>
  </si>
  <si>
    <t>T-010</t>
  </si>
  <si>
    <t>TERA F SYR</t>
  </si>
  <si>
    <t>T-011</t>
  </si>
  <si>
    <t>TERIKORTIN ZALF</t>
  </si>
  <si>
    <t>T-012</t>
  </si>
  <si>
    <t>TERMOREX PLUS 30 ML</t>
  </si>
  <si>
    <t>T-013</t>
  </si>
  <si>
    <t>TERMOREX PLUS 60 ML</t>
  </si>
  <si>
    <t>T-014</t>
  </si>
  <si>
    <t>TERMOREX SYR 30 ML</t>
  </si>
  <si>
    <t>T-015</t>
  </si>
  <si>
    <t>TERMOREX SYR 60ML</t>
  </si>
  <si>
    <t>T-016</t>
  </si>
  <si>
    <t>TERNIX PLUS SYR</t>
  </si>
  <si>
    <t>T-017</t>
  </si>
  <si>
    <t>TERNIX SYR</t>
  </si>
  <si>
    <t>T-018</t>
  </si>
  <si>
    <t>TESPACK AKURAT</t>
  </si>
  <si>
    <t>T-019</t>
  </si>
  <si>
    <t>TESPACK ANDALAN COMPACT</t>
  </si>
  <si>
    <t>T-020</t>
  </si>
  <si>
    <t>TESPACK GP CARE BIRU TETES</t>
  </si>
  <si>
    <t>T-021</t>
  </si>
  <si>
    <t>TESPACK GP CARE PINK</t>
  </si>
  <si>
    <t>T-022</t>
  </si>
  <si>
    <t>TROBUGES 400MG</t>
  </si>
  <si>
    <t>T-023</t>
  </si>
  <si>
    <t>TESPACK ONEMED*50</t>
  </si>
  <si>
    <t>T-024</t>
  </si>
  <si>
    <t>TESPACK SENSITIF</t>
  </si>
  <si>
    <t>T-025</t>
  </si>
  <si>
    <t>TESPACK TETES HEXACARE</t>
  </si>
  <si>
    <t>T-026</t>
  </si>
  <si>
    <t>TIAFEN 400MG</t>
  </si>
  <si>
    <t>T-027</t>
  </si>
  <si>
    <t xml:space="preserve">THERMOMETER DIGITAL </t>
  </si>
  <si>
    <t>T-028</t>
  </si>
  <si>
    <t>THROMBOGEL 10 GR</t>
  </si>
  <si>
    <t>T-029</t>
  </si>
  <si>
    <t>THROMBOPHOB 20 G</t>
  </si>
  <si>
    <t>T-030</t>
  </si>
  <si>
    <t xml:space="preserve">TIACINON INJ </t>
  </si>
  <si>
    <t>T-031</t>
  </si>
  <si>
    <t>TIALISIN KALK</t>
  </si>
  <si>
    <t>T-032</t>
  </si>
  <si>
    <t>TIALISIN PLUS</t>
  </si>
  <si>
    <t>T-033</t>
  </si>
  <si>
    <t>TIAVIT K INJEK</t>
  </si>
  <si>
    <t>T-034</t>
  </si>
  <si>
    <t xml:space="preserve">TIDIFAR 200 </t>
  </si>
  <si>
    <t>T-035</t>
  </si>
  <si>
    <t>TIDIFAR 400</t>
  </si>
  <si>
    <t>T-036</t>
  </si>
  <si>
    <t>TIFALSIC</t>
  </si>
  <si>
    <t>T-037</t>
  </si>
  <si>
    <t>TISOLON 4MG</t>
  </si>
  <si>
    <t>T-038</t>
  </si>
  <si>
    <t>TISUE MAGIC</t>
  </si>
  <si>
    <t>T-039</t>
  </si>
  <si>
    <t>TOKOVIN</t>
  </si>
  <si>
    <t>T-040</t>
  </si>
  <si>
    <t>TOLAK ANGIN ANAK ISI 12</t>
  </si>
  <si>
    <t>T-041</t>
  </si>
  <si>
    <t>TOLAK ANGIN CAIR</t>
  </si>
  <si>
    <t>T-042</t>
  </si>
  <si>
    <t>TOLAK ANGIN FLU</t>
  </si>
  <si>
    <t>T-043</t>
  </si>
  <si>
    <t>TOLAK ANGIN PERMEN ISI 15 SAK</t>
  </si>
  <si>
    <t>T-044</t>
  </si>
  <si>
    <t>TOLAK LINU</t>
  </si>
  <si>
    <t>T-045</t>
  </si>
  <si>
    <t>TONG KANG SHUANG</t>
  </si>
  <si>
    <t>T-046</t>
  </si>
  <si>
    <t>TONIKUM BAYER 100 ML</t>
  </si>
  <si>
    <t>T-047</t>
  </si>
  <si>
    <t>TONIKUM BAYER 330 ML</t>
  </si>
  <si>
    <t>T-048</t>
  </si>
  <si>
    <t>TORNIQUET</t>
  </si>
  <si>
    <t>T-049</t>
  </si>
  <si>
    <t>TRIAMINIC BATUK PILEK 60ML</t>
  </si>
  <si>
    <t>T-050</t>
  </si>
  <si>
    <t>TRANSOFIX</t>
  </si>
  <si>
    <t>T-051</t>
  </si>
  <si>
    <t>TRANSPULMIN BABY 10GR</t>
  </si>
  <si>
    <t>T-052</t>
  </si>
  <si>
    <t>TRANSPULMIN BABY 20G</t>
  </si>
  <si>
    <t>T-053</t>
  </si>
  <si>
    <t>TREMENZA SYR</t>
  </si>
  <si>
    <t>T-054</t>
  </si>
  <si>
    <t>TREMENZA TAB</t>
  </si>
  <si>
    <t>T-055</t>
  </si>
  <si>
    <t>TRIADEN 20</t>
  </si>
  <si>
    <t>T-056</t>
  </si>
  <si>
    <t>TRIANTA SYR</t>
  </si>
  <si>
    <t>T-057</t>
  </si>
  <si>
    <t>TRIANTA TAB</t>
  </si>
  <si>
    <t>T-058</t>
  </si>
  <si>
    <t>TRICLOFEM INJ</t>
  </si>
  <si>
    <t>T-059</t>
  </si>
  <si>
    <t>TRIDEXON 0,5</t>
  </si>
  <si>
    <t>T-060</t>
  </si>
  <si>
    <t>TRIDEXON 0,5 POT</t>
  </si>
  <si>
    <t>T-061</t>
  </si>
  <si>
    <t>TRIFACYCLIN</t>
  </si>
  <si>
    <t>T-062</t>
  </si>
  <si>
    <t>TRIMOL 500</t>
  </si>
  <si>
    <t>T-063</t>
  </si>
  <si>
    <t>TRIMAKAL</t>
  </si>
  <si>
    <t>T-064</t>
  </si>
  <si>
    <t>THERMOMETER OMRON</t>
  </si>
  <si>
    <t>T-065</t>
  </si>
  <si>
    <t>TENSI OMRON</t>
  </si>
  <si>
    <t>T-066</t>
  </si>
  <si>
    <t>TRINORDIOL</t>
  </si>
  <si>
    <t>T-067</t>
  </si>
  <si>
    <t>TRIOCID SYR</t>
  </si>
  <si>
    <t>T-068</t>
  </si>
  <si>
    <t>TRIOCID TAB</t>
  </si>
  <si>
    <t>T-069</t>
  </si>
  <si>
    <t xml:space="preserve">TRIOLAX </t>
  </si>
  <si>
    <t>T-070</t>
  </si>
  <si>
    <t>TRISELA SYR</t>
  </si>
  <si>
    <t>T-071</t>
  </si>
  <si>
    <t>TRISELA TAB</t>
  </si>
  <si>
    <t>T-072</t>
  </si>
  <si>
    <t>TUSELIX</t>
  </si>
  <si>
    <t>T-073</t>
  </si>
  <si>
    <t>TAY PIN SAN SAZET</t>
  </si>
  <si>
    <t>T-074</t>
  </si>
  <si>
    <t>TRODEX</t>
  </si>
  <si>
    <t>T-075</t>
  </si>
  <si>
    <t>TROPIDENE 20 MG</t>
  </si>
  <si>
    <t>T-076</t>
  </si>
  <si>
    <t>TROPIDRIL EXP</t>
  </si>
  <si>
    <t>T-077</t>
  </si>
  <si>
    <t>TROPIDRIL PLUS SYR</t>
  </si>
  <si>
    <t>T-078</t>
  </si>
  <si>
    <t>TROPIGESIC SYR</t>
  </si>
  <si>
    <t>T-079</t>
  </si>
  <si>
    <t>TROPIGESIC TAB</t>
  </si>
  <si>
    <t>T-080</t>
  </si>
  <si>
    <t>TROPIMAG TAB</t>
  </si>
  <si>
    <t>T-081</t>
  </si>
  <si>
    <t>TUDERM N</t>
  </si>
  <si>
    <t>T-082</t>
  </si>
  <si>
    <t xml:space="preserve">TUNTAS KAPLET </t>
  </si>
  <si>
    <t>T-083</t>
  </si>
  <si>
    <t>TURPAN DROP</t>
  </si>
  <si>
    <t>T-084</t>
  </si>
  <si>
    <t>TUZALOS TAB</t>
  </si>
  <si>
    <t>T-085</t>
  </si>
  <si>
    <t>TROPIGESIC POT</t>
  </si>
  <si>
    <t>T-086</t>
  </si>
  <si>
    <t>TRIMOL FORTE TAB</t>
  </si>
  <si>
    <t>T-087</t>
  </si>
  <si>
    <t>TEMPRA SYR FORTE 30 ML STOBERI</t>
  </si>
  <si>
    <t>T-088</t>
  </si>
  <si>
    <t>TRIFASTAN 500MG</t>
  </si>
  <si>
    <t>T-089</t>
  </si>
  <si>
    <t>TOLAK ANGIN BATUK</t>
  </si>
  <si>
    <t>T-090</t>
  </si>
  <si>
    <t>TRIFATRIM FORTE</t>
  </si>
  <si>
    <t>T-091</t>
  </si>
  <si>
    <t>TRANSPULMIN KID 10G</t>
  </si>
  <si>
    <t>U-001</t>
  </si>
  <si>
    <t xml:space="preserve">ULTRACAP </t>
  </si>
  <si>
    <t>U-002</t>
  </si>
  <si>
    <t>ULTRAFIX 10X5</t>
  </si>
  <si>
    <t>U-003</t>
  </si>
  <si>
    <t>ULTRAFIX 5 X 5</t>
  </si>
  <si>
    <t>U-004</t>
  </si>
  <si>
    <t>ULTRAFLU</t>
  </si>
  <si>
    <t>U-005</t>
  </si>
  <si>
    <t xml:space="preserve">UMBILICAL </t>
  </si>
  <si>
    <t>U-006</t>
  </si>
  <si>
    <t>UMBILICAL NESCO</t>
  </si>
  <si>
    <t>U-007</t>
  </si>
  <si>
    <t>UMBILICAL ONEMED</t>
  </si>
  <si>
    <t>U-008</t>
  </si>
  <si>
    <t>UNDERPAD OTO/DR J/ONEMED</t>
  </si>
  <si>
    <t>U-009</t>
  </si>
  <si>
    <t>UNDERPAD SENSI ISI 10</t>
  </si>
  <si>
    <t>U-010</t>
  </si>
  <si>
    <t>UNDERPAD SENSI ISI'5</t>
  </si>
  <si>
    <t>U-011</t>
  </si>
  <si>
    <t>URIN BAG</t>
  </si>
  <si>
    <t>U-012</t>
  </si>
  <si>
    <t>URIN BAG ONEMED</t>
  </si>
  <si>
    <t>U-013</t>
  </si>
  <si>
    <t>URIN BAG SGL</t>
  </si>
  <si>
    <t>U-014</t>
  </si>
  <si>
    <t>URINAL PRIA</t>
  </si>
  <si>
    <t>U-015</t>
  </si>
  <si>
    <t>URINAL WANITA</t>
  </si>
  <si>
    <t>V-001</t>
  </si>
  <si>
    <t>VITALONG C 25*4</t>
  </si>
  <si>
    <t>V-002</t>
  </si>
  <si>
    <t>VAGISTIN OVULA</t>
  </si>
  <si>
    <t>OVULA</t>
  </si>
  <si>
    <t>V-003</t>
  </si>
  <si>
    <t>VASELIN SWAB</t>
  </si>
  <si>
    <t>LEMBAR</t>
  </si>
  <si>
    <t>V-004</t>
  </si>
  <si>
    <t xml:space="preserve">VASTRAL </t>
  </si>
  <si>
    <t>V-005</t>
  </si>
  <si>
    <t>VIT C1000 ORANGE SIDOMUNCUL</t>
  </si>
  <si>
    <t>V-006</t>
  </si>
  <si>
    <t xml:space="preserve">VEGETA HERBAL </t>
  </si>
  <si>
    <t>V-007</t>
  </si>
  <si>
    <t>VELUTIN 2.5MG NEBU</t>
  </si>
  <si>
    <t>V-008</t>
  </si>
  <si>
    <t>VENTOLIN NEBU</t>
  </si>
  <si>
    <t>SINGLE DOSE</t>
  </si>
  <si>
    <t>V-009</t>
  </si>
  <si>
    <t xml:space="preserve">VERBAN 10 CM </t>
  </si>
  <si>
    <t>V-010</t>
  </si>
  <si>
    <t xml:space="preserve">VERBAN 5 CM </t>
  </si>
  <si>
    <t>V-011</t>
  </si>
  <si>
    <t>VERBAN ELASTIS 10 CM</t>
  </si>
  <si>
    <t>V-012</t>
  </si>
  <si>
    <t>VERBAN ELASTIS 15 CM</t>
  </si>
  <si>
    <t>V-013</t>
  </si>
  <si>
    <t>VERBAN ELASTIS 7,5 CM</t>
  </si>
  <si>
    <t>V-014</t>
  </si>
  <si>
    <t>VERIL ACNE GEL</t>
  </si>
  <si>
    <t>V-015</t>
  </si>
  <si>
    <t>VERMIN ISI 12 KAPSUL</t>
  </si>
  <si>
    <t>V-016</t>
  </si>
  <si>
    <t>VERMIN ISI 30 KAPSUL</t>
  </si>
  <si>
    <t>V-017</t>
  </si>
  <si>
    <t>VERTILON</t>
  </si>
  <si>
    <t>V-018</t>
  </si>
  <si>
    <t>VESPERUM DROP</t>
  </si>
  <si>
    <t>V-019</t>
  </si>
  <si>
    <t>VESPERUM SYR</t>
  </si>
  <si>
    <t>V-020</t>
  </si>
  <si>
    <t>VESPERUM TAB</t>
  </si>
  <si>
    <t>V-021</t>
  </si>
  <si>
    <t>VFRESH 8 ML BARLEYMINT</t>
  </si>
  <si>
    <t>V-022</t>
  </si>
  <si>
    <t>VFRESH 8 ML GREENTEA</t>
  </si>
  <si>
    <t>V-023</t>
  </si>
  <si>
    <t>VFRESH 8 ML HOT</t>
  </si>
  <si>
    <t>V-024</t>
  </si>
  <si>
    <t>VFRESH 8 ML LAVENDER</t>
  </si>
  <si>
    <t>V-025</t>
  </si>
  <si>
    <t>VIT C IPI ISI 80TAB</t>
  </si>
  <si>
    <t>V-026</t>
  </si>
  <si>
    <t>VIBRAMOX DS</t>
  </si>
  <si>
    <t>V-027</t>
  </si>
  <si>
    <t>VIBRAMOX TAB</t>
  </si>
  <si>
    <t>V-028</t>
  </si>
  <si>
    <t>VICKS BABY BALM 20G</t>
  </si>
  <si>
    <t>V-029</t>
  </si>
  <si>
    <t>VICKS BABY BALM 8G</t>
  </si>
  <si>
    <t>V-030</t>
  </si>
  <si>
    <t>VICKS FORMULA 27ML</t>
  </si>
  <si>
    <t>V-031</t>
  </si>
  <si>
    <t>VICKS FORMULA 28ML JAHEMADU</t>
  </si>
  <si>
    <t>V-032</t>
  </si>
  <si>
    <t>VICKS FORMULA 44  100 ML</t>
  </si>
  <si>
    <t>V-033</t>
  </si>
  <si>
    <t>VICKS FORMULA 54ML</t>
  </si>
  <si>
    <t>V-034</t>
  </si>
  <si>
    <t>VICKS FORMULA 56ML JAHEMADU</t>
  </si>
  <si>
    <t>V-035</t>
  </si>
  <si>
    <t>VICKS FORMULA ANAK 27ML</t>
  </si>
  <si>
    <t>V-036</t>
  </si>
  <si>
    <t>VICKS FORMULA ANAK 54ML</t>
  </si>
  <si>
    <t>V-037</t>
  </si>
  <si>
    <t>VICKS INHALER</t>
  </si>
  <si>
    <t>V-038</t>
  </si>
  <si>
    <t>VICKS VAPORUB 10 G</t>
  </si>
  <si>
    <t>V-039</t>
  </si>
  <si>
    <t>VICKS VAPORUB 25 G</t>
  </si>
  <si>
    <t>V-040</t>
  </si>
  <si>
    <t>VICKS VAPORUB 50 G</t>
  </si>
  <si>
    <t>V-041</t>
  </si>
  <si>
    <t xml:space="preserve">VIOSTIN </t>
  </si>
  <si>
    <t>V-042</t>
  </si>
  <si>
    <t>VIRANEURO</t>
  </si>
  <si>
    <t>V-043</t>
  </si>
  <si>
    <t>VIT A IPI</t>
  </si>
  <si>
    <t>V-044</t>
  </si>
  <si>
    <t>VIT B COM IPI</t>
  </si>
  <si>
    <t>V-045</t>
  </si>
  <si>
    <t>VIT B COMPEX INJ GMP /VIAL</t>
  </si>
  <si>
    <t>V-046</t>
  </si>
  <si>
    <t>VIPALBUMIN Royal Kapsul</t>
  </si>
  <si>
    <t>V-047</t>
  </si>
  <si>
    <t>VIT B12 50MG MEF 250'</t>
  </si>
  <si>
    <t>V-048</t>
  </si>
  <si>
    <t>VIT B1 5MG MEF</t>
  </si>
  <si>
    <t>V-049</t>
  </si>
  <si>
    <t>VIT B1 5MG PIM</t>
  </si>
  <si>
    <t>V-050</t>
  </si>
  <si>
    <t>VIT B1 IPI</t>
  </si>
  <si>
    <t>V-051</t>
  </si>
  <si>
    <t>VIT B12 INJ CYANOCOBALAMIN</t>
  </si>
  <si>
    <t>V-052</t>
  </si>
  <si>
    <t>VIT B12 ipi</t>
  </si>
  <si>
    <t>V-053</t>
  </si>
  <si>
    <t>VIT B6 10MG @250TAB YEKATRIA</t>
  </si>
  <si>
    <t>V-054</t>
  </si>
  <si>
    <t>VIT B6  MEF POT 250'</t>
  </si>
  <si>
    <t>V-055</t>
  </si>
  <si>
    <t>VIT B6 AFI BOX</t>
  </si>
  <si>
    <t>V-056</t>
  </si>
  <si>
    <t>VIT B6 BOX TRIFA</t>
  </si>
  <si>
    <t>V-057</t>
  </si>
  <si>
    <t>VIT C 50MG TRIMAN STRIP</t>
  </si>
  <si>
    <t>V-058</t>
  </si>
  <si>
    <t>VIT C 25MG MEF 250TAB</t>
  </si>
  <si>
    <t>V-059</t>
  </si>
  <si>
    <t>VIT B COMPLEX HOLI</t>
  </si>
  <si>
    <t>V-060</t>
  </si>
  <si>
    <t>VIT C 50MG pim/afi ISI 100</t>
  </si>
  <si>
    <t>V-061</t>
  </si>
  <si>
    <t>VIT C IPI ISI 45</t>
  </si>
  <si>
    <t>V-062</t>
  </si>
  <si>
    <t>VIT D3 IPI 1000IU</t>
  </si>
  <si>
    <t>V-063</t>
  </si>
  <si>
    <t>VIT K4/MENADIOL  POT 100 ERELA</t>
  </si>
  <si>
    <t>V-064</t>
  </si>
  <si>
    <t>VITABUMIN  130 ML</t>
  </si>
  <si>
    <t>V-065</t>
  </si>
  <si>
    <t>VITACID 1%</t>
  </si>
  <si>
    <t>V-066</t>
  </si>
  <si>
    <t>VITACID CR 0.025%</t>
  </si>
  <si>
    <t>V-067</t>
  </si>
  <si>
    <t>VITACID CR 0.05% 20 GR</t>
  </si>
  <si>
    <t>V-068</t>
  </si>
  <si>
    <t>VITACIMIN</t>
  </si>
  <si>
    <t>V-069</t>
  </si>
  <si>
    <t>VITAL EARDROP</t>
  </si>
  <si>
    <t>V-070</t>
  </si>
  <si>
    <t>VITABUMIN 60ML</t>
  </si>
  <si>
    <t>V-071</t>
  </si>
  <si>
    <t xml:space="preserve">VITAQUIN 2% </t>
  </si>
  <si>
    <t>V-072</t>
  </si>
  <si>
    <t>VITAQUIN 5%</t>
  </si>
  <si>
    <t>V-073</t>
  </si>
  <si>
    <t>VITAZIM PLUS</t>
  </si>
  <si>
    <t>V-074</t>
  </si>
  <si>
    <t>VADROL 4MG</t>
  </si>
  <si>
    <t>V-075</t>
  </si>
  <si>
    <t>VOLDIAMER B6</t>
  </si>
  <si>
    <t>V-076</t>
  </si>
  <si>
    <t>VOLTADEX ISI 10</t>
  </si>
  <si>
    <t>V-077</t>
  </si>
  <si>
    <t>VIT B COMPLEX NOVA</t>
  </si>
  <si>
    <t>V-078</t>
  </si>
  <si>
    <t>VOLTAREN GEL 5 GR</t>
  </si>
  <si>
    <t>V-079</t>
  </si>
  <si>
    <t>VOSEA SYR</t>
  </si>
  <si>
    <t>V-080</t>
  </si>
  <si>
    <t xml:space="preserve">VOSEA TAB </t>
  </si>
  <si>
    <t>V-081</t>
  </si>
  <si>
    <t>VIT E IPI</t>
  </si>
  <si>
    <t>V-082</t>
  </si>
  <si>
    <t>VIBRAMOX FORTE DS</t>
  </si>
  <si>
    <t>V-083</t>
  </si>
  <si>
    <t>VIT D3+K2 IPI</t>
  </si>
  <si>
    <t>V-084</t>
  </si>
  <si>
    <t>VOLTADEX GEL 20G</t>
  </si>
  <si>
    <t>V-085</t>
  </si>
  <si>
    <t>VIT B12 PIM isi 100</t>
  </si>
  <si>
    <t>pot</t>
  </si>
  <si>
    <t>V-086</t>
  </si>
  <si>
    <t>VICKS VAPORUB EXTRA STRONG 10G</t>
  </si>
  <si>
    <t>V-087</t>
  </si>
  <si>
    <t>VEGETA JERUK</t>
  </si>
  <si>
    <t>V-088</t>
  </si>
  <si>
    <t>VIT B COMPLEX POT PIM</t>
  </si>
  <si>
    <t>V-089</t>
  </si>
  <si>
    <t>VIT B COMPLEX POT IFI</t>
  </si>
  <si>
    <t>V-090</t>
  </si>
  <si>
    <t>VICEE GRAPE</t>
  </si>
  <si>
    <t>V-091</t>
  </si>
  <si>
    <t>VICEE ORANGE</t>
  </si>
  <si>
    <t>W-001</t>
  </si>
  <si>
    <t>WAISAN SASET</t>
  </si>
  <si>
    <t>W-002</t>
  </si>
  <si>
    <t>WARM WATER ZAK</t>
  </si>
  <si>
    <t>W-003</t>
  </si>
  <si>
    <t>WELMOVE</t>
  </si>
  <si>
    <t>W-004</t>
  </si>
  <si>
    <t>WINATIN TAB</t>
  </si>
  <si>
    <t>W-005</t>
  </si>
  <si>
    <t>WIROS</t>
  </si>
  <si>
    <t>W-006</t>
  </si>
  <si>
    <t>WOODS BIRU 100 ML</t>
  </si>
  <si>
    <t>W-007</t>
  </si>
  <si>
    <t>WOODS BIRU 60 ML</t>
  </si>
  <si>
    <t>W-008</t>
  </si>
  <si>
    <t>WOODS MERAH 60 ML</t>
  </si>
  <si>
    <t>W-009</t>
  </si>
  <si>
    <t>WING NEEDLE TERUMO 23G</t>
  </si>
  <si>
    <t>X-001</t>
  </si>
  <si>
    <t>XONCE</t>
  </si>
  <si>
    <t>X-002</t>
  </si>
  <si>
    <t>XILTROP TAB</t>
  </si>
  <si>
    <t>X-003</t>
  </si>
  <si>
    <t>XILTROP DS</t>
  </si>
  <si>
    <t>Y-001</t>
  </si>
  <si>
    <t>YASMIN</t>
  </si>
  <si>
    <t>Y-002</t>
  </si>
  <si>
    <t>YEFAMOX TAB</t>
  </si>
  <si>
    <t>Y-003</t>
  </si>
  <si>
    <t>YEKAMULVITA</t>
  </si>
  <si>
    <t>Y-004</t>
  </si>
  <si>
    <t xml:space="preserve">YEKAPONS TAB </t>
  </si>
  <si>
    <t>Y-005</t>
  </si>
  <si>
    <t>YEKAPRIM SYR</t>
  </si>
  <si>
    <t>Y-006</t>
  </si>
  <si>
    <t>YEKARADINE</t>
  </si>
  <si>
    <t>Y-007</t>
  </si>
  <si>
    <t>YRINS 2X12 ML</t>
  </si>
  <si>
    <t>Y-008</t>
  </si>
  <si>
    <t>YUSIMOX DS</t>
  </si>
  <si>
    <t>Y-009</t>
  </si>
  <si>
    <t>YUSIMOX FORTE DS</t>
  </si>
  <si>
    <t>Y-010</t>
  </si>
  <si>
    <t xml:space="preserve">YUSIMOX TAB </t>
  </si>
  <si>
    <t>Y-011</t>
  </si>
  <si>
    <t>YEKAPRIM FORTE</t>
  </si>
  <si>
    <t>Z-001</t>
  </si>
  <si>
    <t>ZANTIFAR TAB</t>
  </si>
  <si>
    <t>Z-002</t>
  </si>
  <si>
    <t>ZEGAVIT</t>
  </si>
  <si>
    <t>Z-003</t>
  </si>
  <si>
    <t>ZEMOXIL DS</t>
  </si>
  <si>
    <t>Z-004</t>
  </si>
  <si>
    <t>ZEMOXIL TAB</t>
  </si>
  <si>
    <t>Z-005</t>
  </si>
  <si>
    <t xml:space="preserve">ZENDALAT </t>
  </si>
  <si>
    <t>Z-006</t>
  </si>
  <si>
    <t>ZENICHLOR SYR/ BOTOL</t>
  </si>
  <si>
    <t>Z-007</t>
  </si>
  <si>
    <t>ZENIREX SYR</t>
  </si>
  <si>
    <t>Z-008</t>
  </si>
  <si>
    <t>ZENSODERM CR</t>
  </si>
  <si>
    <t>Z-009</t>
  </si>
  <si>
    <t>ZENTRIS TAB</t>
  </si>
  <si>
    <t>Z-010</t>
  </si>
  <si>
    <t>ZETAMOL 500</t>
  </si>
  <si>
    <t>Z-011</t>
  </si>
  <si>
    <t>ZETAMOL 650 FORTE</t>
  </si>
  <si>
    <t>Z-012</t>
  </si>
  <si>
    <t>ZEVASK 10 MG</t>
  </si>
  <si>
    <t>Z-013</t>
  </si>
  <si>
    <t>ZEVASK 5MG</t>
  </si>
  <si>
    <t>Z-014</t>
  </si>
  <si>
    <t xml:space="preserve">ZIDALEV </t>
  </si>
  <si>
    <t>Z-015</t>
  </si>
  <si>
    <t>ZINC SYR AFI</t>
  </si>
  <si>
    <t>Z-016</t>
  </si>
  <si>
    <t>ZINC SYR MEPRO</t>
  </si>
  <si>
    <t>Z-017</t>
  </si>
  <si>
    <t>ZINC TAB HOLI</t>
  </si>
  <si>
    <t>Z-018</t>
  </si>
  <si>
    <t>ZINC TAB KF</t>
  </si>
  <si>
    <t>Z-019</t>
  </si>
  <si>
    <t>ZINC TAB LUCAS</t>
  </si>
  <si>
    <t>Z-020</t>
  </si>
  <si>
    <t>ZENPEPSA SYR</t>
  </si>
  <si>
    <t>Z-021</t>
  </si>
  <si>
    <t xml:space="preserve">ZINC TAB MEPRO </t>
  </si>
  <si>
    <t>Z-022</t>
  </si>
  <si>
    <t>ZIPHA DISPERSIBEL ( STRIP)</t>
  </si>
  <si>
    <t>Z-023</t>
  </si>
  <si>
    <t>ZORALIN CR 10GR</t>
  </si>
  <si>
    <t>Z-024</t>
  </si>
  <si>
    <t xml:space="preserve">ZORALIN TAB 200MG </t>
  </si>
  <si>
    <t>Z-025</t>
  </si>
  <si>
    <t>ZULTROP FORTE TAB</t>
  </si>
  <si>
    <t>Z-026</t>
  </si>
  <si>
    <t>ZULTROP SYR</t>
  </si>
  <si>
    <t>Z-027</t>
  </si>
  <si>
    <t xml:space="preserve">ZULTROP TAB </t>
  </si>
  <si>
    <t>Z-028</t>
  </si>
  <si>
    <t>ZYCIN 500 MG</t>
  </si>
  <si>
    <t>BLISTER</t>
  </si>
  <si>
    <t>Z-029</t>
  </si>
  <si>
    <t>ZUDAIFU CR</t>
  </si>
  <si>
    <t>Z-030</t>
  </si>
  <si>
    <t>ZAMBUK SALEP</t>
  </si>
  <si>
    <t>NAMA</t>
  </si>
  <si>
    <t>GOLONGAN</t>
  </si>
  <si>
    <t>REG SATUAN</t>
  </si>
  <si>
    <t>VIP SATUAN</t>
  </si>
  <si>
    <t>MODAL (incl. PPN)</t>
  </si>
  <si>
    <t>MODAL MARKUP</t>
  </si>
  <si>
    <t>HARGA OTC</t>
  </si>
  <si>
    <t>MODAL SATUAN</t>
  </si>
  <si>
    <t>HARGA REGULER</t>
  </si>
  <si>
    <t>HARGA VIP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</si>
</sst>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,##0;[Red]#,##0"/>
    <numFmt numFmtId="166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Comic Sans MS"/>
      <family val="4"/>
    </font>
    <font>
      <b/>
      <sz val="10"/>
      <color theme="1"/>
      <name val="Comic Sans MS"/>
      <family val="4"/>
    </font>
    <font>
      <sz val="10"/>
      <name val="Comic Sans MS"/>
      <family val="4"/>
    </font>
    <font>
      <sz val="10"/>
      <name val="Arial"/>
      <family val="2"/>
    </font>
    <font>
      <sz val="10"/>
      <color theme="1"/>
      <name val="Comic Sans MS"/>
      <family val="4"/>
    </font>
    <font>
      <sz val="10"/>
      <color indexed="8"/>
      <name val="Comic Sans MS"/>
      <family val="4"/>
    </font>
    <font>
      <sz val="10"/>
      <color rgb="FFFF0000"/>
      <name val="Comic Sans MS"/>
      <family val="4"/>
    </font>
    <font>
      <sz val="11"/>
      <color indexed="8"/>
      <name val="Comic Sans MS"/>
      <family val="4"/>
    </font>
    <font>
      <sz val="11"/>
      <name val="Comic Sans MS"/>
      <family val="4"/>
    </font>
    <font>
      <b/>
      <sz val="10"/>
      <color indexed="8"/>
      <name val="Comic Sans MS"/>
      <family val="4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9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</cellStyleXfs>
  <cellXfs count="139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2" fontId="2" fillId="2" borderId="3" xfId="2" applyFont="1" applyFill="1" applyBorder="1" applyAlignment="1" applyProtection="1">
      <alignment vertical="center"/>
      <protection locked="0"/>
    </xf>
    <xf numFmtId="41" fontId="2" fillId="4" borderId="3" xfId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42" fontId="6" fillId="0" borderId="1" xfId="2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Protection="1">
      <protection locked="0"/>
    </xf>
    <xf numFmtId="164" fontId="7" fillId="6" borderId="6" xfId="4" applyNumberFormat="1" applyFont="1" applyFill="1" applyBorder="1" applyProtection="1">
      <protection locked="0"/>
    </xf>
    <xf numFmtId="164" fontId="7" fillId="6" borderId="0" xfId="4" applyNumberFormat="1" applyFont="1" applyFill="1" applyBorder="1" applyProtection="1">
      <protection locked="0"/>
    </xf>
    <xf numFmtId="41" fontId="4" fillId="3" borderId="0" xfId="1" applyFont="1" applyFill="1" applyProtection="1">
      <protection locked="0"/>
    </xf>
    <xf numFmtId="41" fontId="4" fillId="2" borderId="0" xfId="0" applyNumberFormat="1" applyFont="1" applyFill="1" applyProtection="1">
      <protection locked="0"/>
    </xf>
    <xf numFmtId="0" fontId="4" fillId="6" borderId="6" xfId="0" applyFont="1" applyFill="1" applyBorder="1" applyProtection="1">
      <protection locked="0"/>
    </xf>
    <xf numFmtId="41" fontId="4" fillId="6" borderId="0" xfId="1" applyFont="1" applyFill="1" applyBorder="1" applyProtection="1">
      <protection locked="0"/>
    </xf>
    <xf numFmtId="9" fontId="4" fillId="2" borderId="0" xfId="3" applyFont="1" applyFill="1" applyProtection="1">
      <protection locked="0"/>
    </xf>
    <xf numFmtId="164" fontId="7" fillId="7" borderId="6" xfId="4" applyNumberFormat="1" applyFont="1" applyFill="1" applyBorder="1" applyProtection="1">
      <protection locked="0"/>
    </xf>
    <xf numFmtId="164" fontId="4" fillId="2" borderId="0" xfId="0" applyNumberFormat="1" applyFont="1" applyFill="1" applyProtection="1">
      <protection locked="0"/>
    </xf>
    <xf numFmtId="41" fontId="4" fillId="8" borderId="6" xfId="5" applyFont="1" applyFill="1" applyBorder="1" applyProtection="1"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41" fontId="4" fillId="6" borderId="6" xfId="1" applyFont="1" applyFill="1" applyBorder="1" applyProtection="1">
      <protection locked="0"/>
    </xf>
    <xf numFmtId="41" fontId="4" fillId="0" borderId="6" xfId="5" applyFont="1" applyBorder="1" applyProtection="1">
      <protection locked="0"/>
    </xf>
    <xf numFmtId="0" fontId="4" fillId="0" borderId="6" xfId="0" applyFont="1" applyBorder="1" applyProtection="1">
      <protection locked="0"/>
    </xf>
    <xf numFmtId="41" fontId="4" fillId="0" borderId="6" xfId="1" applyFont="1" applyBorder="1" applyProtection="1">
      <protection locked="0"/>
    </xf>
    <xf numFmtId="41" fontId="4" fillId="7" borderId="6" xfId="5" applyFont="1" applyFill="1" applyBorder="1" applyProtection="1">
      <protection locked="0"/>
    </xf>
    <xf numFmtId="165" fontId="4" fillId="0" borderId="6" xfId="0" applyNumberFormat="1" applyFont="1" applyBorder="1" applyProtection="1">
      <protection locked="0"/>
    </xf>
    <xf numFmtId="0" fontId="4" fillId="9" borderId="6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164" fontId="7" fillId="7" borderId="7" xfId="4" applyNumberFormat="1" applyFont="1" applyFill="1" applyBorder="1" applyProtection="1">
      <protection locked="0"/>
    </xf>
    <xf numFmtId="164" fontId="4" fillId="0" borderId="6" xfId="4" applyNumberFormat="1" applyFont="1" applyBorder="1" applyProtection="1">
      <protection locked="0"/>
    </xf>
    <xf numFmtId="0" fontId="6" fillId="2" borderId="5" xfId="0" applyFont="1" applyFill="1" applyBorder="1" applyAlignment="1" applyProtection="1">
      <alignment horizontal="left"/>
      <protection locked="0"/>
    </xf>
    <xf numFmtId="0" fontId="6" fillId="2" borderId="5" xfId="0" applyFont="1" applyFill="1" applyBorder="1" applyProtection="1">
      <protection locked="0"/>
    </xf>
    <xf numFmtId="41" fontId="8" fillId="2" borderId="6" xfId="5" applyFont="1" applyFill="1" applyBorder="1" applyProtection="1">
      <protection locked="0"/>
    </xf>
    <xf numFmtId="164" fontId="7" fillId="2" borderId="6" xfId="4" applyNumberFormat="1" applyFont="1" applyFill="1" applyBorder="1" applyProtection="1">
      <protection locked="0"/>
    </xf>
    <xf numFmtId="164" fontId="4" fillId="0" borderId="6" xfId="0" applyNumberFormat="1" applyFont="1" applyBorder="1" applyProtection="1">
      <protection locked="0"/>
    </xf>
    <xf numFmtId="41" fontId="4" fillId="10" borderId="6" xfId="5" applyFont="1" applyFill="1" applyBorder="1" applyProtection="1">
      <protection locked="0"/>
    </xf>
    <xf numFmtId="164" fontId="4" fillId="6" borderId="6" xfId="0" applyNumberFormat="1" applyFont="1" applyFill="1" applyBorder="1" applyProtection="1">
      <protection locked="0"/>
    </xf>
    <xf numFmtId="41" fontId="4" fillId="0" borderId="0" xfId="1" applyFont="1" applyBorder="1" applyAlignment="1" applyProtection="1">
      <alignment horizontal="left"/>
      <protection locked="0"/>
    </xf>
    <xf numFmtId="41" fontId="4" fillId="0" borderId="6" xfId="1" applyFont="1" applyBorder="1" applyAlignment="1" applyProtection="1">
      <alignment horizontal="left"/>
      <protection locked="0"/>
    </xf>
    <xf numFmtId="165" fontId="4" fillId="2" borderId="6" xfId="0" applyNumberFormat="1" applyFont="1" applyFill="1" applyBorder="1" applyProtection="1">
      <protection locked="0"/>
    </xf>
    <xf numFmtId="9" fontId="4" fillId="2" borderId="5" xfId="6" applyFont="1" applyFill="1" applyBorder="1" applyAlignment="1" applyProtection="1">
      <alignment horizontal="left"/>
      <protection locked="0"/>
    </xf>
    <xf numFmtId="41" fontId="4" fillId="2" borderId="6" xfId="1" applyFont="1" applyFill="1" applyBorder="1" applyProtection="1">
      <protection locked="0"/>
    </xf>
    <xf numFmtId="165" fontId="4" fillId="2" borderId="0" xfId="0" applyNumberFormat="1" applyFont="1" applyFill="1" applyProtection="1">
      <protection locked="0"/>
    </xf>
    <xf numFmtId="164" fontId="4" fillId="6" borderId="0" xfId="0" applyNumberFormat="1" applyFont="1" applyFill="1" applyProtection="1">
      <protection locked="0"/>
    </xf>
    <xf numFmtId="41" fontId="4" fillId="6" borderId="6" xfId="5" applyFont="1" applyFill="1" applyBorder="1" applyProtection="1">
      <protection locked="0"/>
    </xf>
    <xf numFmtId="165" fontId="4" fillId="11" borderId="6" xfId="0" applyNumberFormat="1" applyFont="1" applyFill="1" applyBorder="1" applyProtection="1">
      <protection locked="0"/>
    </xf>
    <xf numFmtId="165" fontId="4" fillId="11" borderId="0" xfId="0" applyNumberFormat="1" applyFont="1" applyFill="1" applyProtection="1">
      <protection locked="0"/>
    </xf>
    <xf numFmtId="165" fontId="4" fillId="0" borderId="0" xfId="0" applyNumberFormat="1" applyFont="1" applyProtection="1">
      <protection locked="0"/>
    </xf>
    <xf numFmtId="41" fontId="4" fillId="0" borderId="6" xfId="5" applyFont="1" applyBorder="1" applyAlignment="1" applyProtection="1">
      <alignment horizontal="left"/>
      <protection locked="0"/>
    </xf>
    <xf numFmtId="0" fontId="4" fillId="0" borderId="6" xfId="7" applyFont="1" applyBorder="1" applyAlignment="1" applyProtection="1">
      <alignment horizontal="right"/>
      <protection locked="0"/>
    </xf>
    <xf numFmtId="41" fontId="4" fillId="2" borderId="5" xfId="0" applyNumberFormat="1" applyFont="1" applyFill="1" applyBorder="1" applyAlignment="1" applyProtection="1">
      <alignment horizontal="left"/>
      <protection locked="0"/>
    </xf>
    <xf numFmtId="41" fontId="4" fillId="6" borderId="6" xfId="8" applyFont="1" applyFill="1" applyBorder="1" applyProtection="1">
      <protection locked="0"/>
    </xf>
    <xf numFmtId="9" fontId="4" fillId="2" borderId="5" xfId="0" applyNumberFormat="1" applyFont="1" applyFill="1" applyBorder="1" applyProtection="1">
      <protection locked="0"/>
    </xf>
    <xf numFmtId="10" fontId="4" fillId="2" borderId="5" xfId="0" applyNumberFormat="1" applyFont="1" applyFill="1" applyBorder="1" applyAlignment="1" applyProtection="1">
      <alignment horizontal="left"/>
      <protection locked="0"/>
    </xf>
    <xf numFmtId="41" fontId="4" fillId="2" borderId="6" xfId="5" applyFont="1" applyFill="1" applyBorder="1" applyProtection="1">
      <protection locked="0"/>
    </xf>
    <xf numFmtId="0" fontId="4" fillId="12" borderId="0" xfId="0" applyFont="1" applyFill="1" applyAlignment="1" applyProtection="1">
      <alignment horizontal="center"/>
      <protection locked="0"/>
    </xf>
    <xf numFmtId="41" fontId="4" fillId="2" borderId="0" xfId="1" applyFont="1" applyFill="1" applyProtection="1">
      <protection locked="0"/>
    </xf>
    <xf numFmtId="0" fontId="4" fillId="2" borderId="6" xfId="0" applyFont="1" applyFill="1" applyBorder="1" applyProtection="1">
      <protection locked="0"/>
    </xf>
    <xf numFmtId="41" fontId="4" fillId="0" borderId="6" xfId="8" applyFont="1" applyBorder="1" applyProtection="1">
      <protection locked="0"/>
    </xf>
    <xf numFmtId="41" fontId="4" fillId="6" borderId="0" xfId="5" applyFont="1" applyFill="1" applyBorder="1" applyProtection="1">
      <protection locked="0"/>
    </xf>
    <xf numFmtId="41" fontId="4" fillId="2" borderId="5" xfId="0" applyNumberFormat="1" applyFont="1" applyFill="1" applyBorder="1" applyAlignment="1" applyProtection="1">
      <alignment horizontal="left" vertical="top"/>
      <protection locked="0"/>
    </xf>
    <xf numFmtId="164" fontId="7" fillId="13" borderId="6" xfId="4" applyNumberFormat="1" applyFont="1" applyFill="1" applyBorder="1" applyProtection="1">
      <protection locked="0"/>
    </xf>
    <xf numFmtId="41" fontId="4" fillId="11" borderId="6" xfId="5" applyFont="1" applyFill="1" applyBorder="1" applyProtection="1">
      <protection locked="0"/>
    </xf>
    <xf numFmtId="41" fontId="7" fillId="2" borderId="6" xfId="8" applyFont="1" applyFill="1" applyBorder="1" applyProtection="1">
      <protection locked="0"/>
    </xf>
    <xf numFmtId="0" fontId="6" fillId="5" borderId="0" xfId="0" applyFont="1" applyFill="1" applyAlignment="1" applyProtection="1">
      <alignment horizontal="center"/>
      <protection locked="0"/>
    </xf>
    <xf numFmtId="164" fontId="6" fillId="6" borderId="6" xfId="4" applyNumberFormat="1" applyFont="1" applyFill="1" applyBorder="1" applyProtection="1">
      <protection locked="0"/>
    </xf>
    <xf numFmtId="41" fontId="6" fillId="3" borderId="0" xfId="1" applyFont="1" applyFill="1" applyProtection="1">
      <protection locked="0"/>
    </xf>
    <xf numFmtId="41" fontId="6" fillId="2" borderId="0" xfId="0" applyNumberFormat="1" applyFont="1" applyFill="1" applyProtection="1">
      <protection locked="0"/>
    </xf>
    <xf numFmtId="0" fontId="6" fillId="6" borderId="6" xfId="0" applyFont="1" applyFill="1" applyBorder="1" applyProtection="1">
      <protection locked="0"/>
    </xf>
    <xf numFmtId="41" fontId="6" fillId="6" borderId="6" xfId="1" applyFont="1" applyFill="1" applyBorder="1" applyProtection="1">
      <protection locked="0"/>
    </xf>
    <xf numFmtId="9" fontId="6" fillId="2" borderId="0" xfId="3" applyFont="1" applyFill="1" applyProtection="1">
      <protection locked="0"/>
    </xf>
    <xf numFmtId="164" fontId="6" fillId="7" borderId="6" xfId="4" applyNumberFormat="1" applyFont="1" applyFill="1" applyBorder="1" applyProtection="1">
      <protection locked="0"/>
    </xf>
    <xf numFmtId="164" fontId="6" fillId="2" borderId="0" xfId="0" applyNumberFormat="1" applyFont="1" applyFill="1" applyProtection="1">
      <protection locked="0"/>
    </xf>
    <xf numFmtId="41" fontId="6" fillId="8" borderId="6" xfId="5" applyFont="1" applyFill="1" applyBorder="1" applyProtection="1">
      <protection locked="0"/>
    </xf>
    <xf numFmtId="0" fontId="4" fillId="11" borderId="5" xfId="0" applyFont="1" applyFill="1" applyBorder="1" applyAlignment="1" applyProtection="1">
      <alignment horizontal="left"/>
      <protection locked="0"/>
    </xf>
    <xf numFmtId="41" fontId="6" fillId="2" borderId="6" xfId="5" applyFont="1" applyFill="1" applyBorder="1" applyProtection="1">
      <protection locked="0"/>
    </xf>
    <xf numFmtId="41" fontId="7" fillId="2" borderId="6" xfId="5" applyFont="1" applyFill="1" applyBorder="1" applyProtection="1">
      <protection locked="0"/>
    </xf>
    <xf numFmtId="41" fontId="4" fillId="0" borderId="6" xfId="0" applyNumberFormat="1" applyFont="1" applyBorder="1" applyProtection="1">
      <protection locked="0"/>
    </xf>
    <xf numFmtId="164" fontId="7" fillId="0" borderId="6" xfId="4" applyNumberFormat="1" applyFont="1" applyFill="1" applyBorder="1" applyProtection="1">
      <protection locked="0"/>
    </xf>
    <xf numFmtId="164" fontId="7" fillId="6" borderId="7" xfId="4" applyNumberFormat="1" applyFont="1" applyFill="1" applyBorder="1" applyProtection="1">
      <protection locked="0"/>
    </xf>
    <xf numFmtId="0" fontId="4" fillId="0" borderId="5" xfId="0" applyFont="1" applyBorder="1" applyProtection="1">
      <protection locked="0"/>
    </xf>
    <xf numFmtId="164" fontId="4" fillId="6" borderId="6" xfId="4" applyNumberFormat="1" applyFont="1" applyFill="1" applyBorder="1" applyProtection="1">
      <protection locked="0"/>
    </xf>
    <xf numFmtId="0" fontId="4" fillId="6" borderId="0" xfId="0" applyFont="1" applyFill="1" applyProtection="1">
      <protection locked="0"/>
    </xf>
    <xf numFmtId="0" fontId="4" fillId="9" borderId="0" xfId="0" applyFont="1" applyFill="1" applyProtection="1">
      <protection locked="0"/>
    </xf>
    <xf numFmtId="0" fontId="4" fillId="0" borderId="0" xfId="0" applyFont="1" applyProtection="1">
      <protection locked="0"/>
    </xf>
    <xf numFmtId="164" fontId="9" fillId="6" borderId="6" xfId="4" applyNumberFormat="1" applyFont="1" applyFill="1" applyBorder="1" applyProtection="1">
      <protection locked="0"/>
    </xf>
    <xf numFmtId="41" fontId="4" fillId="14" borderId="6" xfId="5" applyFont="1" applyFill="1" applyBorder="1" applyProtection="1">
      <protection locked="0"/>
    </xf>
    <xf numFmtId="41" fontId="4" fillId="0" borderId="6" xfId="8" applyFont="1" applyBorder="1" applyAlignment="1" applyProtection="1">
      <alignment vertical="center"/>
      <protection locked="0"/>
    </xf>
    <xf numFmtId="164" fontId="4" fillId="9" borderId="6" xfId="0" applyNumberFormat="1" applyFont="1" applyFill="1" applyBorder="1" applyProtection="1">
      <protection locked="0"/>
    </xf>
    <xf numFmtId="164" fontId="7" fillId="10" borderId="6" xfId="4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vertical="center"/>
      <protection locked="0"/>
    </xf>
    <xf numFmtId="41" fontId="4" fillId="0" borderId="0" xfId="5" applyFont="1" applyBorder="1" applyProtection="1">
      <protection locked="0"/>
    </xf>
    <xf numFmtId="0" fontId="4" fillId="2" borderId="5" xfId="0" applyFont="1" applyFill="1" applyBorder="1" applyAlignment="1" applyProtection="1">
      <alignment vertical="center"/>
      <protection locked="0"/>
    </xf>
    <xf numFmtId="41" fontId="4" fillId="7" borderId="6" xfId="1" applyFont="1" applyFill="1" applyBorder="1" applyProtection="1">
      <protection locked="0"/>
    </xf>
    <xf numFmtId="41" fontId="4" fillId="15" borderId="6" xfId="5" applyFont="1" applyFill="1" applyBorder="1" applyProtection="1">
      <protection locked="0"/>
    </xf>
    <xf numFmtId="164" fontId="7" fillId="6" borderId="6" xfId="4" applyNumberFormat="1" applyFont="1" applyFill="1" applyBorder="1" applyAlignment="1" applyProtection="1">
      <alignment horizontal="right"/>
      <protection locked="0"/>
    </xf>
    <xf numFmtId="164" fontId="7" fillId="11" borderId="6" xfId="4" applyNumberFormat="1" applyFont="1" applyFill="1" applyBorder="1" applyProtection="1">
      <protection locked="0"/>
    </xf>
    <xf numFmtId="41" fontId="4" fillId="0" borderId="0" xfId="1" applyFont="1" applyBorder="1" applyProtection="1">
      <protection locked="0"/>
    </xf>
    <xf numFmtId="165" fontId="4" fillId="6" borderId="6" xfId="0" applyNumberFormat="1" applyFont="1" applyFill="1" applyBorder="1" applyProtection="1">
      <protection locked="0"/>
    </xf>
    <xf numFmtId="41" fontId="4" fillId="0" borderId="6" xfId="1" applyFont="1" applyFill="1" applyBorder="1" applyAlignment="1" applyProtection="1">
      <protection locked="0"/>
    </xf>
    <xf numFmtId="164" fontId="7" fillId="6" borderId="6" xfId="4" applyNumberFormat="1" applyFont="1" applyFill="1" applyBorder="1" applyAlignment="1" applyProtection="1">
      <alignment horizontal="left" vertical="center"/>
      <protection locked="0"/>
    </xf>
    <xf numFmtId="165" fontId="4" fillId="6" borderId="6" xfId="0" applyNumberFormat="1" applyFont="1" applyFill="1" applyBorder="1" applyAlignment="1" applyProtection="1">
      <alignment horizontal="right"/>
      <protection locked="0"/>
    </xf>
    <xf numFmtId="0" fontId="10" fillId="2" borderId="5" xfId="0" applyFont="1" applyFill="1" applyBorder="1" applyProtection="1">
      <protection locked="0"/>
    </xf>
    <xf numFmtId="164" fontId="9" fillId="6" borderId="0" xfId="4" applyNumberFormat="1" applyFont="1" applyFill="1" applyBorder="1" applyProtection="1">
      <protection locked="0"/>
    </xf>
    <xf numFmtId="41" fontId="10" fillId="3" borderId="0" xfId="1" applyFont="1" applyFill="1" applyProtection="1">
      <protection locked="0"/>
    </xf>
    <xf numFmtId="41" fontId="10" fillId="2" borderId="0" xfId="0" applyNumberFormat="1" applyFont="1" applyFill="1" applyProtection="1">
      <protection locked="0"/>
    </xf>
    <xf numFmtId="0" fontId="10" fillId="6" borderId="6" xfId="0" applyFont="1" applyFill="1" applyBorder="1" applyProtection="1">
      <protection locked="0"/>
    </xf>
    <xf numFmtId="41" fontId="10" fillId="6" borderId="6" xfId="1" applyFont="1" applyFill="1" applyBorder="1" applyProtection="1">
      <protection locked="0"/>
    </xf>
    <xf numFmtId="9" fontId="10" fillId="2" borderId="0" xfId="3" applyFont="1" applyFill="1" applyProtection="1">
      <protection locked="0"/>
    </xf>
    <xf numFmtId="164" fontId="9" fillId="7" borderId="6" xfId="4" applyNumberFormat="1" applyFont="1" applyFill="1" applyBorder="1" applyProtection="1">
      <protection locked="0"/>
    </xf>
    <xf numFmtId="164" fontId="10" fillId="2" borderId="0" xfId="0" applyNumberFormat="1" applyFont="1" applyFill="1" applyProtection="1">
      <protection locked="0"/>
    </xf>
    <xf numFmtId="41" fontId="10" fillId="8" borderId="6" xfId="5" applyFont="1" applyFill="1" applyBorder="1" applyProtection="1">
      <protection locked="0"/>
    </xf>
    <xf numFmtId="0" fontId="6" fillId="2" borderId="0" xfId="0" applyFont="1" applyFill="1" applyAlignment="1" applyProtection="1">
      <alignment horizontal="left"/>
      <protection locked="0"/>
    </xf>
    <xf numFmtId="41" fontId="4" fillId="8" borderId="0" xfId="5" applyFont="1" applyFill="1" applyBorder="1" applyProtection="1">
      <protection locked="0"/>
    </xf>
    <xf numFmtId="41" fontId="4" fillId="6" borderId="6" xfId="5" applyFont="1" applyFill="1" applyBorder="1" applyAlignment="1" applyProtection="1">
      <protection locked="0"/>
    </xf>
    <xf numFmtId="41" fontId="4" fillId="6" borderId="0" xfId="5" applyFont="1" applyFill="1" applyBorder="1" applyAlignment="1" applyProtection="1"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41" fontId="4" fillId="7" borderId="0" xfId="5" applyFont="1" applyFill="1" applyBorder="1" applyProtection="1">
      <protection locked="0"/>
    </xf>
    <xf numFmtId="41" fontId="4" fillId="11" borderId="0" xfId="5" applyFont="1" applyFill="1" applyBorder="1" applyProtection="1">
      <protection locked="0"/>
    </xf>
    <xf numFmtId="164" fontId="7" fillId="7" borderId="0" xfId="4" applyNumberFormat="1" applyFont="1" applyFill="1" applyBorder="1" applyProtection="1">
      <protection locked="0"/>
    </xf>
    <xf numFmtId="41" fontId="8" fillId="16" borderId="6" xfId="5" applyFont="1" applyFill="1" applyBorder="1" applyProtection="1">
      <protection locked="0"/>
    </xf>
    <xf numFmtId="166" fontId="4" fillId="2" borderId="5" xfId="6" applyNumberFormat="1" applyFont="1" applyFill="1" applyBorder="1" applyAlignment="1" applyProtection="1">
      <alignment horizontal="left"/>
      <protection locked="0"/>
    </xf>
    <xf numFmtId="164" fontId="4" fillId="7" borderId="6" xfId="5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164" fontId="7" fillId="2" borderId="0" xfId="4" applyNumberFormat="1" applyFont="1" applyFill="1" applyBorder="1" applyProtection="1">
      <protection locked="0"/>
    </xf>
    <xf numFmtId="164" fontId="11" fillId="7" borderId="6" xfId="4" applyNumberFormat="1" applyFont="1" applyFill="1" applyBorder="1" applyProtection="1">
      <protection locked="0"/>
    </xf>
    <xf numFmtId="41" fontId="2" fillId="8" borderId="6" xfId="5" applyFont="1" applyFill="1" applyBorder="1" applyProtection="1"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164" fontId="4" fillId="15" borderId="6" xfId="5" applyNumberFormat="1" applyFont="1" applyFill="1" applyBorder="1" applyProtection="1">
      <protection locked="0"/>
    </xf>
    <xf numFmtId="41" fontId="7" fillId="6" borderId="6" xfId="5" applyFont="1" applyFill="1" applyBorder="1" applyProtection="1">
      <protection locked="0"/>
    </xf>
    <xf numFmtId="41" fontId="7" fillId="6" borderId="0" xfId="5" applyFont="1" applyFill="1" applyBorder="1" applyProtection="1">
      <protection locked="0"/>
    </xf>
  </cellXfs>
  <cellStyles count="9">
    <cellStyle name="Comma [0]" xfId="1" builtinId="6"/>
    <cellStyle name="Comma [0] 2" xfId="5" xr:uid="{ADF151F2-E2DD-4A09-8EF7-41966BE09C1F}"/>
    <cellStyle name="Comma [0] 4" xfId="8" xr:uid="{44FC5C6B-947B-48C4-A32C-06092B57CC5D}"/>
    <cellStyle name="Comma 2" xfId="4" xr:uid="{C6B8757E-3BDC-461C-B4FC-92B41E4C3C48}"/>
    <cellStyle name="Currency [0]" xfId="2" builtinId="7"/>
    <cellStyle name="Normal" xfId="0" builtinId="0"/>
    <cellStyle name="Normal 2" xfId="7" xr:uid="{D7D7FE5C-C70D-4B6D-95A1-94693A8FABBD}"/>
    <cellStyle name="Percent" xfId="3" builtinId="5"/>
    <cellStyle name="Percent 2" xfId="6" xr:uid="{7E0266A7-D560-4EC5-8674-F0169DA8A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ojects/_apotek-siaga/6%20DPB.xls" TargetMode="External"/><Relationship Id="rId1" Type="http://schemas.openxmlformats.org/officeDocument/2006/relationships/externalLinkPath" Target="/projects/_apotek-siaga/6%20DP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PB 2022"/>
      <sheetName val="DPB 2023"/>
      <sheetName val="DPB 2024"/>
      <sheetName val="DPB 2025"/>
      <sheetName val="DPB 2026"/>
      <sheetName val="order"/>
      <sheetName val="HERBAL"/>
      <sheetName val="FIESTA AMS"/>
      <sheetName val="AMS TITIPAN"/>
      <sheetName val="OL"/>
      <sheetName val="KRESEK"/>
      <sheetName val="KONSINYASI"/>
    </sheetNames>
    <sheetDataSet>
      <sheetData sheetId="0"/>
      <sheetData sheetId="1"/>
      <sheetData sheetId="2"/>
      <sheetData sheetId="3"/>
      <sheetData sheetId="4">
        <row r="2967">
          <cell r="H2967">
            <v>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B2C73-FE1F-4398-97F1-AB8A5194541B}">
  <dimension ref="A1:R2208"/>
  <sheetViews>
    <sheetView tabSelected="1" workbookViewId="0">
      <selection activeCell="D10" sqref="D10"/>
    </sheetView>
  </sheetViews>
  <sheetFormatPr defaultRowHeight="14.5" x14ac:dyDescent="0.35"/>
  <cols>
    <col min="1" max="1" width="10" bestFit="1" customWidth="1"/>
    <col min="2" max="2" width="40.90625" bestFit="1" customWidth="1"/>
    <col min="3" max="3" width="23.1796875" bestFit="1" customWidth="1"/>
    <col min="4" max="4" width="17.7265625" bestFit="1" customWidth="1"/>
    <col min="5" max="5" width="16.90625" customWidth="1"/>
    <col min="6" max="6" width="17" bestFit="1" customWidth="1"/>
    <col min="7" max="7" width="14.81640625" bestFit="1" customWidth="1"/>
    <col min="8" max="8" width="11.81640625" bestFit="1" customWidth="1"/>
    <col min="9" max="9" width="21.26953125" bestFit="1" customWidth="1"/>
    <col min="10" max="10" width="25.453125" bestFit="1" customWidth="1"/>
    <col min="11" max="11" width="25.90625" customWidth="1"/>
    <col min="12" max="12" width="16.54296875" bestFit="1" customWidth="1"/>
    <col min="13" max="13" width="34.08984375" customWidth="1"/>
    <col min="14" max="14" width="18.7265625" bestFit="1" customWidth="1"/>
    <col min="15" max="15" width="9.6328125" bestFit="1" customWidth="1"/>
    <col min="16" max="16" width="21.6328125" customWidth="1"/>
    <col min="17" max="17" width="18.7265625" bestFit="1" customWidth="1"/>
    <col min="18" max="18" width="9.6328125" bestFit="1" customWidth="1"/>
  </cols>
  <sheetData>
    <row r="1" spans="1:18" ht="17" thickBot="1" x14ac:dyDescent="0.55000000000000004">
      <c r="A1" s="1" t="s">
        <v>0</v>
      </c>
      <c r="B1" s="2" t="s">
        <v>4467</v>
      </c>
      <c r="C1" s="3" t="s">
        <v>4468</v>
      </c>
      <c r="D1" s="4" t="s">
        <v>4471</v>
      </c>
      <c r="E1" s="4" t="s">
        <v>4472</v>
      </c>
      <c r="F1" s="5" t="s">
        <v>4474</v>
      </c>
      <c r="G1" s="6" t="s">
        <v>1</v>
      </c>
      <c r="H1" s="7" t="s">
        <v>2</v>
      </c>
      <c r="I1" s="8" t="s">
        <v>3</v>
      </c>
      <c r="J1" s="8" t="s">
        <v>4</v>
      </c>
      <c r="K1" s="9" t="s">
        <v>4473</v>
      </c>
      <c r="L1" s="3" t="s">
        <v>5</v>
      </c>
      <c r="M1" s="5" t="s">
        <v>4475</v>
      </c>
      <c r="N1" s="5" t="s">
        <v>4469</v>
      </c>
      <c r="O1" s="10" t="s">
        <v>6</v>
      </c>
      <c r="P1" s="11" t="s">
        <v>4476</v>
      </c>
      <c r="Q1" s="5" t="s">
        <v>4470</v>
      </c>
      <c r="R1" s="5" t="s">
        <v>7</v>
      </c>
    </row>
    <row r="2" spans="1:18" ht="15.5" x14ac:dyDescent="0.45">
      <c r="A2" s="12" t="s">
        <v>8</v>
      </c>
      <c r="B2" s="13" t="s">
        <v>9</v>
      </c>
      <c r="C2" s="14" t="s">
        <v>10</v>
      </c>
      <c r="D2" s="15">
        <v>3500</v>
      </c>
      <c r="E2" s="16">
        <f t="shared" ref="E2:E65" si="0">(D2*1.5%)+D2</f>
        <v>3552.5</v>
      </c>
      <c r="F2" s="17">
        <f t="shared" ref="F2:F65" si="1">E2/J2</f>
        <v>3552.5</v>
      </c>
      <c r="G2" s="18">
        <f t="shared" ref="G2:G65" si="2">F2*T2</f>
        <v>0</v>
      </c>
      <c r="H2" s="18">
        <v>100</v>
      </c>
      <c r="I2" s="19" t="s">
        <v>11</v>
      </c>
      <c r="J2" s="19">
        <v>1</v>
      </c>
      <c r="K2" s="20">
        <v>6000</v>
      </c>
      <c r="L2" s="21">
        <f t="shared" ref="L2:L65" si="3">(K2-F2)/F2</f>
        <v>0.68895144264602393</v>
      </c>
      <c r="M2" s="22">
        <v>5300</v>
      </c>
      <c r="N2" s="23">
        <f t="shared" ref="N2:N65" si="4">M2/J2</f>
        <v>5300</v>
      </c>
      <c r="O2" s="21">
        <f t="shared" ref="O2:O65" si="5">(N2-F2)/F2</f>
        <v>0.49190710767065449</v>
      </c>
      <c r="P2" s="24">
        <v>5000</v>
      </c>
      <c r="Q2" s="18">
        <f t="shared" ref="Q2:Q65" si="6">P2/J2</f>
        <v>5000</v>
      </c>
      <c r="R2" s="21">
        <f t="shared" ref="R2:R65" si="7">(Q2-F2)/F2</f>
        <v>0.40745953553835329</v>
      </c>
    </row>
    <row r="3" spans="1:18" ht="15.5" x14ac:dyDescent="0.45">
      <c r="A3" s="12" t="s">
        <v>12</v>
      </c>
      <c r="B3" s="25" t="s">
        <v>13</v>
      </c>
      <c r="C3" s="14" t="s">
        <v>10</v>
      </c>
      <c r="D3" s="15">
        <v>3500</v>
      </c>
      <c r="E3" s="16">
        <f t="shared" si="0"/>
        <v>3552.5</v>
      </c>
      <c r="F3" s="17">
        <f t="shared" si="1"/>
        <v>3552.5</v>
      </c>
      <c r="G3" s="18">
        <f t="shared" si="2"/>
        <v>0</v>
      </c>
      <c r="H3" s="18">
        <v>100</v>
      </c>
      <c r="I3" s="19" t="s">
        <v>11</v>
      </c>
      <c r="J3" s="19">
        <v>1</v>
      </c>
      <c r="K3" s="20">
        <v>6000</v>
      </c>
      <c r="L3" s="21">
        <f t="shared" si="3"/>
        <v>0.68895144264602393</v>
      </c>
      <c r="M3" s="22">
        <v>5300</v>
      </c>
      <c r="N3" s="23">
        <f t="shared" si="4"/>
        <v>5300</v>
      </c>
      <c r="O3" s="21">
        <f t="shared" si="5"/>
        <v>0.49190710767065449</v>
      </c>
      <c r="P3" s="24">
        <v>5000</v>
      </c>
      <c r="Q3" s="18">
        <f t="shared" si="6"/>
        <v>5000</v>
      </c>
      <c r="R3" s="21">
        <f t="shared" si="7"/>
        <v>0.40745953553835329</v>
      </c>
    </row>
    <row r="4" spans="1:18" ht="15.5" x14ac:dyDescent="0.45">
      <c r="A4" s="12" t="s">
        <v>14</v>
      </c>
      <c r="B4" s="25" t="s">
        <v>15</v>
      </c>
      <c r="C4" s="14" t="s">
        <v>10</v>
      </c>
      <c r="D4" s="15">
        <v>3500</v>
      </c>
      <c r="E4" s="16">
        <f t="shared" si="0"/>
        <v>3552.5</v>
      </c>
      <c r="F4" s="17">
        <f t="shared" si="1"/>
        <v>3552.5</v>
      </c>
      <c r="G4" s="18">
        <f t="shared" si="2"/>
        <v>0</v>
      </c>
      <c r="H4" s="18">
        <v>100</v>
      </c>
      <c r="I4" s="19" t="s">
        <v>11</v>
      </c>
      <c r="J4" s="19">
        <v>1</v>
      </c>
      <c r="K4" s="20">
        <v>6000</v>
      </c>
      <c r="L4" s="21">
        <f t="shared" si="3"/>
        <v>0.68895144264602393</v>
      </c>
      <c r="M4" s="22">
        <v>5300</v>
      </c>
      <c r="N4" s="23">
        <f t="shared" si="4"/>
        <v>5300</v>
      </c>
      <c r="O4" s="21">
        <f t="shared" si="5"/>
        <v>0.49190710767065449</v>
      </c>
      <c r="P4" s="24">
        <v>5000</v>
      </c>
      <c r="Q4" s="18">
        <f t="shared" si="6"/>
        <v>5000</v>
      </c>
      <c r="R4" s="21">
        <f t="shared" si="7"/>
        <v>0.40745953553835329</v>
      </c>
    </row>
    <row r="5" spans="1:18" ht="15.5" x14ac:dyDescent="0.45">
      <c r="A5" s="12" t="s">
        <v>16</v>
      </c>
      <c r="B5" s="25" t="s">
        <v>17</v>
      </c>
      <c r="C5" s="14" t="s">
        <v>10</v>
      </c>
      <c r="D5" s="15">
        <f>175000/50</f>
        <v>3500</v>
      </c>
      <c r="E5" s="16">
        <f t="shared" si="0"/>
        <v>3552.5</v>
      </c>
      <c r="F5" s="17">
        <f t="shared" si="1"/>
        <v>3552.5</v>
      </c>
      <c r="G5" s="18">
        <f t="shared" si="2"/>
        <v>0</v>
      </c>
      <c r="H5" s="18">
        <v>100</v>
      </c>
      <c r="I5" s="19" t="s">
        <v>11</v>
      </c>
      <c r="J5" s="19">
        <v>1</v>
      </c>
      <c r="K5" s="20">
        <v>6000</v>
      </c>
      <c r="L5" s="21">
        <f t="shared" si="3"/>
        <v>0.68895144264602393</v>
      </c>
      <c r="M5" s="22">
        <v>5300</v>
      </c>
      <c r="N5" s="23">
        <f t="shared" si="4"/>
        <v>5300</v>
      </c>
      <c r="O5" s="21">
        <f t="shared" si="5"/>
        <v>0.49190710767065449</v>
      </c>
      <c r="P5" s="24">
        <v>5000</v>
      </c>
      <c r="Q5" s="18">
        <f t="shared" si="6"/>
        <v>5000</v>
      </c>
      <c r="R5" s="21">
        <f t="shared" si="7"/>
        <v>0.40745953553835329</v>
      </c>
    </row>
    <row r="6" spans="1:18" ht="15.5" x14ac:dyDescent="0.45">
      <c r="A6" s="12" t="s">
        <v>18</v>
      </c>
      <c r="B6" s="25" t="s">
        <v>19</v>
      </c>
      <c r="C6" s="14" t="s">
        <v>10</v>
      </c>
      <c r="D6" s="15">
        <f>175000/50</f>
        <v>3500</v>
      </c>
      <c r="E6" s="16">
        <f t="shared" si="0"/>
        <v>3552.5</v>
      </c>
      <c r="F6" s="17">
        <f t="shared" si="1"/>
        <v>3552.5</v>
      </c>
      <c r="G6" s="18">
        <f t="shared" si="2"/>
        <v>0</v>
      </c>
      <c r="H6" s="18">
        <v>100</v>
      </c>
      <c r="I6" s="19" t="s">
        <v>11</v>
      </c>
      <c r="J6" s="19">
        <v>1</v>
      </c>
      <c r="K6" s="20">
        <v>6000</v>
      </c>
      <c r="L6" s="21">
        <f t="shared" si="3"/>
        <v>0.68895144264602393</v>
      </c>
      <c r="M6" s="22">
        <v>5300</v>
      </c>
      <c r="N6" s="23">
        <f t="shared" si="4"/>
        <v>5300</v>
      </c>
      <c r="O6" s="21">
        <f t="shared" si="5"/>
        <v>0.49190710767065449</v>
      </c>
      <c r="P6" s="24">
        <v>5000</v>
      </c>
      <c r="Q6" s="18">
        <f t="shared" si="6"/>
        <v>5000</v>
      </c>
      <c r="R6" s="21">
        <f t="shared" si="7"/>
        <v>0.40745953553835329</v>
      </c>
    </row>
    <row r="7" spans="1:18" ht="15.5" x14ac:dyDescent="0.45">
      <c r="A7" s="12" t="s">
        <v>20</v>
      </c>
      <c r="B7" s="25" t="s">
        <v>21</v>
      </c>
      <c r="C7" s="14" t="s">
        <v>10</v>
      </c>
      <c r="D7" s="15">
        <f>185000/50</f>
        <v>3700</v>
      </c>
      <c r="E7" s="16">
        <f t="shared" si="0"/>
        <v>3755.5</v>
      </c>
      <c r="F7" s="17">
        <f t="shared" si="1"/>
        <v>3755.5</v>
      </c>
      <c r="G7" s="18">
        <f t="shared" si="2"/>
        <v>0</v>
      </c>
      <c r="H7" s="18">
        <v>100</v>
      </c>
      <c r="I7" s="19" t="s">
        <v>11</v>
      </c>
      <c r="J7" s="19">
        <v>1</v>
      </c>
      <c r="K7" s="20">
        <v>6000</v>
      </c>
      <c r="L7" s="21">
        <f t="shared" si="3"/>
        <v>0.59765677007056317</v>
      </c>
      <c r="M7" s="22">
        <v>5300</v>
      </c>
      <c r="N7" s="23">
        <f t="shared" si="4"/>
        <v>5300</v>
      </c>
      <c r="O7" s="21">
        <f t="shared" si="5"/>
        <v>0.41126348022899745</v>
      </c>
      <c r="P7" s="24">
        <v>5000</v>
      </c>
      <c r="Q7" s="18">
        <f t="shared" si="6"/>
        <v>5000</v>
      </c>
      <c r="R7" s="21">
        <f t="shared" si="7"/>
        <v>0.33138064172546933</v>
      </c>
    </row>
    <row r="8" spans="1:18" ht="15.5" x14ac:dyDescent="0.45">
      <c r="A8" s="12" t="s">
        <v>22</v>
      </c>
      <c r="B8" s="25" t="s">
        <v>23</v>
      </c>
      <c r="C8" s="14" t="s">
        <v>24</v>
      </c>
      <c r="D8" s="15">
        <v>10212</v>
      </c>
      <c r="E8" s="16">
        <f t="shared" si="0"/>
        <v>10365.18</v>
      </c>
      <c r="F8" s="17">
        <f t="shared" si="1"/>
        <v>1036.518</v>
      </c>
      <c r="G8" s="18">
        <f t="shared" si="2"/>
        <v>0</v>
      </c>
      <c r="H8" s="18">
        <v>100</v>
      </c>
      <c r="I8" s="19" t="s">
        <v>25</v>
      </c>
      <c r="J8" s="19">
        <v>10</v>
      </c>
      <c r="K8" s="26">
        <v>2500</v>
      </c>
      <c r="L8" s="21">
        <f t="shared" si="3"/>
        <v>1.4119214524012125</v>
      </c>
      <c r="M8" s="22">
        <v>14000</v>
      </c>
      <c r="N8" s="23">
        <f t="shared" si="4"/>
        <v>1400</v>
      </c>
      <c r="O8" s="21">
        <f t="shared" si="5"/>
        <v>0.35067601334467896</v>
      </c>
      <c r="P8" s="24">
        <v>12000</v>
      </c>
      <c r="Q8" s="18">
        <f t="shared" si="6"/>
        <v>1200</v>
      </c>
      <c r="R8" s="21">
        <f t="shared" si="7"/>
        <v>0.15772229715258199</v>
      </c>
    </row>
    <row r="9" spans="1:18" ht="15.5" x14ac:dyDescent="0.45">
      <c r="A9" s="12" t="s">
        <v>26</v>
      </c>
      <c r="B9" s="25" t="s">
        <v>27</v>
      </c>
      <c r="C9" s="14" t="s">
        <v>28</v>
      </c>
      <c r="D9" s="15">
        <v>10979</v>
      </c>
      <c r="E9" s="16">
        <f t="shared" si="0"/>
        <v>11143.684999999999</v>
      </c>
      <c r="F9" s="17">
        <f t="shared" si="1"/>
        <v>1114.3685</v>
      </c>
      <c r="G9" s="18">
        <f t="shared" si="2"/>
        <v>0</v>
      </c>
      <c r="H9" s="18">
        <v>100</v>
      </c>
      <c r="I9" s="19" t="s">
        <v>29</v>
      </c>
      <c r="J9" s="19">
        <v>10</v>
      </c>
      <c r="K9" s="26">
        <v>3000</v>
      </c>
      <c r="L9" s="21">
        <f t="shared" si="3"/>
        <v>1.6921076825125621</v>
      </c>
      <c r="M9" s="22">
        <v>15000</v>
      </c>
      <c r="N9" s="23">
        <f t="shared" si="4"/>
        <v>1500</v>
      </c>
      <c r="O9" s="21">
        <f t="shared" si="5"/>
        <v>0.34605384125628097</v>
      </c>
      <c r="P9" s="24">
        <v>12500</v>
      </c>
      <c r="Q9" s="18">
        <f t="shared" si="6"/>
        <v>1250</v>
      </c>
      <c r="R9" s="21">
        <f t="shared" si="7"/>
        <v>0.12171153438023415</v>
      </c>
    </row>
    <row r="10" spans="1:18" ht="15.5" x14ac:dyDescent="0.45">
      <c r="A10" s="12" t="s">
        <v>30</v>
      </c>
      <c r="B10" s="25" t="s">
        <v>31</v>
      </c>
      <c r="C10" s="14" t="s">
        <v>32</v>
      </c>
      <c r="D10" s="27">
        <v>11210</v>
      </c>
      <c r="E10" s="16">
        <f t="shared" si="0"/>
        <v>11378.15</v>
      </c>
      <c r="F10" s="17">
        <f t="shared" si="1"/>
        <v>11378.15</v>
      </c>
      <c r="G10" s="18">
        <f t="shared" si="2"/>
        <v>0</v>
      </c>
      <c r="H10" s="18">
        <v>100</v>
      </c>
      <c r="I10" s="28" t="s">
        <v>33</v>
      </c>
      <c r="J10" s="28">
        <v>1</v>
      </c>
      <c r="K10" s="29">
        <v>15000</v>
      </c>
      <c r="L10" s="21">
        <f t="shared" si="3"/>
        <v>0.31831624648998302</v>
      </c>
      <c r="M10" s="30">
        <v>13250</v>
      </c>
      <c r="N10" s="23">
        <f t="shared" si="4"/>
        <v>13250</v>
      </c>
      <c r="O10" s="21">
        <f t="shared" si="5"/>
        <v>0.16451268439948502</v>
      </c>
      <c r="P10" s="24">
        <v>12750</v>
      </c>
      <c r="Q10" s="18">
        <f t="shared" si="6"/>
        <v>12750</v>
      </c>
      <c r="R10" s="21">
        <f t="shared" si="7"/>
        <v>0.12056880951648558</v>
      </c>
    </row>
    <row r="11" spans="1:18" ht="15.5" x14ac:dyDescent="0.45">
      <c r="A11" s="12" t="s">
        <v>34</v>
      </c>
      <c r="B11" s="25" t="s">
        <v>35</v>
      </c>
      <c r="C11" s="14" t="s">
        <v>36</v>
      </c>
      <c r="D11" s="15">
        <v>40721</v>
      </c>
      <c r="E11" s="16">
        <f t="shared" si="0"/>
        <v>41331.815000000002</v>
      </c>
      <c r="F11" s="17">
        <f t="shared" si="1"/>
        <v>4133.1815000000006</v>
      </c>
      <c r="G11" s="18">
        <f t="shared" si="2"/>
        <v>0</v>
      </c>
      <c r="H11" s="18">
        <v>100</v>
      </c>
      <c r="I11" s="19" t="s">
        <v>29</v>
      </c>
      <c r="J11" s="19">
        <v>10</v>
      </c>
      <c r="K11" s="26">
        <v>8000</v>
      </c>
      <c r="L11" s="21">
        <f t="shared" si="3"/>
        <v>0.93555497139431187</v>
      </c>
      <c r="M11" s="22">
        <v>55000</v>
      </c>
      <c r="N11" s="23">
        <f t="shared" si="4"/>
        <v>5500</v>
      </c>
      <c r="O11" s="21">
        <f t="shared" si="5"/>
        <v>0.33069404283358939</v>
      </c>
      <c r="P11" s="24">
        <v>52000</v>
      </c>
      <c r="Q11" s="18">
        <f t="shared" si="6"/>
        <v>5200</v>
      </c>
      <c r="R11" s="21">
        <f t="shared" si="7"/>
        <v>0.2581107314063027</v>
      </c>
    </row>
    <row r="12" spans="1:18" ht="15.5" x14ac:dyDescent="0.45">
      <c r="A12" s="12" t="s">
        <v>37</v>
      </c>
      <c r="B12" s="25" t="s">
        <v>38</v>
      </c>
      <c r="C12" s="14" t="s">
        <v>32</v>
      </c>
      <c r="D12" s="15">
        <v>48840</v>
      </c>
      <c r="E12" s="16">
        <f t="shared" si="0"/>
        <v>49572.6</v>
      </c>
      <c r="F12" s="17">
        <f t="shared" si="1"/>
        <v>4957.26</v>
      </c>
      <c r="G12" s="18">
        <f t="shared" si="2"/>
        <v>0</v>
      </c>
      <c r="H12" s="18">
        <v>100</v>
      </c>
      <c r="I12" s="19" t="s">
        <v>29</v>
      </c>
      <c r="J12" s="19">
        <v>10</v>
      </c>
      <c r="K12" s="26">
        <v>8000</v>
      </c>
      <c r="L12" s="21">
        <f t="shared" si="3"/>
        <v>0.61379471724299306</v>
      </c>
      <c r="M12" s="22">
        <v>58000</v>
      </c>
      <c r="N12" s="23">
        <f t="shared" si="4"/>
        <v>5800</v>
      </c>
      <c r="O12" s="21">
        <f t="shared" si="5"/>
        <v>0.17000117000116996</v>
      </c>
      <c r="P12" s="24">
        <v>57000</v>
      </c>
      <c r="Q12" s="18">
        <f t="shared" si="6"/>
        <v>5700</v>
      </c>
      <c r="R12" s="21">
        <f t="shared" si="7"/>
        <v>0.14982873603563254</v>
      </c>
    </row>
    <row r="13" spans="1:18" ht="15.5" x14ac:dyDescent="0.45">
      <c r="A13" s="12" t="s">
        <v>39</v>
      </c>
      <c r="B13" s="25" t="s">
        <v>40</v>
      </c>
      <c r="C13" s="14" t="s">
        <v>32</v>
      </c>
      <c r="D13" s="15">
        <v>48771</v>
      </c>
      <c r="E13" s="16">
        <f t="shared" si="0"/>
        <v>49502.565000000002</v>
      </c>
      <c r="F13" s="17">
        <f t="shared" si="1"/>
        <v>4950.2565000000004</v>
      </c>
      <c r="G13" s="18">
        <f t="shared" si="2"/>
        <v>0</v>
      </c>
      <c r="H13" s="18">
        <v>100</v>
      </c>
      <c r="I13" s="19" t="s">
        <v>29</v>
      </c>
      <c r="J13" s="19">
        <v>10</v>
      </c>
      <c r="K13" s="26">
        <v>6000</v>
      </c>
      <c r="L13" s="21">
        <f t="shared" si="3"/>
        <v>0.21205840545838373</v>
      </c>
      <c r="M13" s="22">
        <v>57000</v>
      </c>
      <c r="N13" s="23">
        <f t="shared" si="4"/>
        <v>5700</v>
      </c>
      <c r="O13" s="21">
        <f t="shared" si="5"/>
        <v>0.15145548518546453</v>
      </c>
      <c r="P13" s="24">
        <v>56000</v>
      </c>
      <c r="Q13" s="18">
        <f t="shared" si="6"/>
        <v>5600</v>
      </c>
      <c r="R13" s="21">
        <f t="shared" si="7"/>
        <v>0.13125451176115813</v>
      </c>
    </row>
    <row r="14" spans="1:18" ht="15.5" x14ac:dyDescent="0.45">
      <c r="A14" s="12" t="s">
        <v>41</v>
      </c>
      <c r="B14" s="25" t="s">
        <v>42</v>
      </c>
      <c r="C14" s="14" t="s">
        <v>32</v>
      </c>
      <c r="D14" s="15">
        <v>31937</v>
      </c>
      <c r="E14" s="16">
        <f t="shared" si="0"/>
        <v>32416.055</v>
      </c>
      <c r="F14" s="17">
        <f t="shared" si="1"/>
        <v>10805.351666666667</v>
      </c>
      <c r="G14" s="18">
        <f t="shared" si="2"/>
        <v>0</v>
      </c>
      <c r="H14" s="18">
        <v>100</v>
      </c>
      <c r="I14" s="19" t="s">
        <v>29</v>
      </c>
      <c r="J14" s="19">
        <v>3</v>
      </c>
      <c r="K14" s="26">
        <v>15000</v>
      </c>
      <c r="L14" s="21">
        <f t="shared" si="3"/>
        <v>0.38820100101631727</v>
      </c>
      <c r="M14" s="22">
        <v>38000</v>
      </c>
      <c r="N14" s="23">
        <f t="shared" si="4"/>
        <v>12666.666666666666</v>
      </c>
      <c r="O14" s="21">
        <f t="shared" si="5"/>
        <v>0.17225862308044565</v>
      </c>
      <c r="P14" s="24">
        <v>36500</v>
      </c>
      <c r="Q14" s="18">
        <f t="shared" si="6"/>
        <v>12166.666666666666</v>
      </c>
      <c r="R14" s="21">
        <f t="shared" si="7"/>
        <v>0.12598525637990174</v>
      </c>
    </row>
    <row r="15" spans="1:18" ht="15.5" x14ac:dyDescent="0.45">
      <c r="A15" s="12" t="s">
        <v>43</v>
      </c>
      <c r="B15" s="25" t="s">
        <v>44</v>
      </c>
      <c r="C15" s="14" t="s">
        <v>32</v>
      </c>
      <c r="D15" s="15">
        <v>6271</v>
      </c>
      <c r="E15" s="16">
        <f t="shared" si="0"/>
        <v>6365.0649999999996</v>
      </c>
      <c r="F15" s="17">
        <f t="shared" si="1"/>
        <v>6365.0649999999996</v>
      </c>
      <c r="G15" s="18">
        <f t="shared" si="2"/>
        <v>0</v>
      </c>
      <c r="H15" s="18">
        <v>100</v>
      </c>
      <c r="I15" s="19" t="s">
        <v>33</v>
      </c>
      <c r="J15" s="19">
        <v>1</v>
      </c>
      <c r="K15" s="26">
        <v>8000</v>
      </c>
      <c r="L15" s="21">
        <f t="shared" si="3"/>
        <v>0.25686069191752176</v>
      </c>
      <c r="M15" s="22">
        <v>7500</v>
      </c>
      <c r="N15" s="23">
        <f t="shared" si="4"/>
        <v>7500</v>
      </c>
      <c r="O15" s="21">
        <f t="shared" si="5"/>
        <v>0.17830689867267663</v>
      </c>
      <c r="P15" s="24">
        <v>7200</v>
      </c>
      <c r="Q15" s="18">
        <f t="shared" si="6"/>
        <v>7200</v>
      </c>
      <c r="R15" s="21">
        <f t="shared" si="7"/>
        <v>0.13117462272576957</v>
      </c>
    </row>
    <row r="16" spans="1:18" ht="15.5" x14ac:dyDescent="0.45">
      <c r="A16" s="12" t="s">
        <v>45</v>
      </c>
      <c r="B16" s="25" t="s">
        <v>46</v>
      </c>
      <c r="C16" s="14" t="s">
        <v>47</v>
      </c>
      <c r="D16" s="31">
        <v>57582</v>
      </c>
      <c r="E16" s="16">
        <f t="shared" si="0"/>
        <v>58445.73</v>
      </c>
      <c r="F16" s="17">
        <f t="shared" si="1"/>
        <v>58445.73</v>
      </c>
      <c r="G16" s="18">
        <f t="shared" si="2"/>
        <v>0</v>
      </c>
      <c r="H16" s="18">
        <v>1</v>
      </c>
      <c r="I16" s="32" t="s">
        <v>48</v>
      </c>
      <c r="J16" s="32">
        <v>1</v>
      </c>
      <c r="K16" s="26">
        <v>70000</v>
      </c>
      <c r="L16" s="21">
        <f t="shared" si="3"/>
        <v>0.19769228650236717</v>
      </c>
      <c r="M16" s="22">
        <v>69000</v>
      </c>
      <c r="N16" s="23">
        <f t="shared" si="4"/>
        <v>69000</v>
      </c>
      <c r="O16" s="21">
        <f t="shared" si="5"/>
        <v>0.18058239669519049</v>
      </c>
      <c r="P16" s="24">
        <v>65000</v>
      </c>
      <c r="Q16" s="18">
        <f t="shared" si="6"/>
        <v>65000</v>
      </c>
      <c r="R16" s="21">
        <f t="shared" si="7"/>
        <v>0.11214283746648381</v>
      </c>
    </row>
    <row r="17" spans="1:18" ht="15.5" x14ac:dyDescent="0.45">
      <c r="A17" s="12" t="s">
        <v>49</v>
      </c>
      <c r="B17" s="25" t="s">
        <v>50</v>
      </c>
      <c r="C17" s="14" t="s">
        <v>47</v>
      </c>
      <c r="D17" s="31">
        <v>55837</v>
      </c>
      <c r="E17" s="16">
        <f t="shared" si="0"/>
        <v>56674.555</v>
      </c>
      <c r="F17" s="17">
        <f t="shared" si="1"/>
        <v>56674.555</v>
      </c>
      <c r="G17" s="18">
        <f t="shared" si="2"/>
        <v>0</v>
      </c>
      <c r="H17" s="18">
        <v>1</v>
      </c>
      <c r="I17" s="32" t="s">
        <v>48</v>
      </c>
      <c r="J17" s="32">
        <v>1</v>
      </c>
      <c r="K17" s="26">
        <v>68000</v>
      </c>
      <c r="L17" s="21">
        <f t="shared" si="3"/>
        <v>0.19983297619187304</v>
      </c>
      <c r="M17" s="22">
        <v>68000</v>
      </c>
      <c r="N17" s="23">
        <f t="shared" si="4"/>
        <v>68000</v>
      </c>
      <c r="O17" s="21">
        <f t="shared" si="5"/>
        <v>0.19983297619187304</v>
      </c>
      <c r="P17" s="24">
        <v>64000</v>
      </c>
      <c r="Q17" s="18">
        <f t="shared" si="6"/>
        <v>64000</v>
      </c>
      <c r="R17" s="21">
        <f t="shared" si="7"/>
        <v>0.12925456582764522</v>
      </c>
    </row>
    <row r="18" spans="1:18" ht="15.5" x14ac:dyDescent="0.45">
      <c r="A18" s="12" t="s">
        <v>51</v>
      </c>
      <c r="B18" s="25" t="s">
        <v>52</v>
      </c>
      <c r="C18" s="14" t="s">
        <v>24</v>
      </c>
      <c r="D18" s="16">
        <v>67500</v>
      </c>
      <c r="E18" s="16">
        <f t="shared" si="0"/>
        <v>68512.5</v>
      </c>
      <c r="F18" s="17">
        <f t="shared" si="1"/>
        <v>6851.25</v>
      </c>
      <c r="G18" s="18">
        <f t="shared" si="2"/>
        <v>0</v>
      </c>
      <c r="H18" s="18">
        <v>50</v>
      </c>
      <c r="I18" s="32" t="s">
        <v>29</v>
      </c>
      <c r="J18" s="32">
        <v>10</v>
      </c>
      <c r="K18" s="26">
        <v>9000</v>
      </c>
      <c r="L18" s="21">
        <f t="shared" si="3"/>
        <v>0.31362889983579639</v>
      </c>
      <c r="M18" s="22">
        <v>79000</v>
      </c>
      <c r="N18" s="23">
        <f t="shared" si="4"/>
        <v>7900</v>
      </c>
      <c r="O18" s="21">
        <f t="shared" si="5"/>
        <v>0.1530742565225324</v>
      </c>
      <c r="P18" s="24">
        <v>77000</v>
      </c>
      <c r="Q18" s="18">
        <f t="shared" si="6"/>
        <v>7700</v>
      </c>
      <c r="R18" s="21">
        <f t="shared" si="7"/>
        <v>0.12388250319284802</v>
      </c>
    </row>
    <row r="19" spans="1:18" ht="15.5" x14ac:dyDescent="0.45">
      <c r="A19" s="12" t="s">
        <v>53</v>
      </c>
      <c r="B19" s="25" t="s">
        <v>54</v>
      </c>
      <c r="C19" s="33" t="s">
        <v>32</v>
      </c>
      <c r="D19" s="16">
        <v>4250</v>
      </c>
      <c r="E19" s="16">
        <f t="shared" si="0"/>
        <v>4313.75</v>
      </c>
      <c r="F19" s="17">
        <f t="shared" si="1"/>
        <v>4313.75</v>
      </c>
      <c r="G19" s="18">
        <f t="shared" si="2"/>
        <v>0</v>
      </c>
      <c r="H19" s="18">
        <v>100</v>
      </c>
      <c r="I19" s="28" t="s">
        <v>33</v>
      </c>
      <c r="J19" s="28">
        <v>1</v>
      </c>
      <c r="K19" s="26">
        <v>6000</v>
      </c>
      <c r="L19" s="21">
        <f t="shared" si="3"/>
        <v>0.39090118806143148</v>
      </c>
      <c r="M19" s="22">
        <v>5200</v>
      </c>
      <c r="N19" s="23">
        <f t="shared" si="4"/>
        <v>5200</v>
      </c>
      <c r="O19" s="21">
        <f t="shared" si="5"/>
        <v>0.20544769631990728</v>
      </c>
      <c r="P19" s="24">
        <v>4900</v>
      </c>
      <c r="Q19" s="18">
        <f t="shared" si="6"/>
        <v>4900</v>
      </c>
      <c r="R19" s="21">
        <f t="shared" si="7"/>
        <v>0.13590263691683571</v>
      </c>
    </row>
    <row r="20" spans="1:18" ht="15.5" x14ac:dyDescent="0.45">
      <c r="A20" s="12" t="s">
        <v>55</v>
      </c>
      <c r="B20" s="25" t="s">
        <v>56</v>
      </c>
      <c r="C20" s="14" t="s">
        <v>32</v>
      </c>
      <c r="D20" s="15">
        <v>3652</v>
      </c>
      <c r="E20" s="16">
        <f t="shared" si="0"/>
        <v>3706.78</v>
      </c>
      <c r="F20" s="17">
        <f t="shared" si="1"/>
        <v>3706.78</v>
      </c>
      <c r="G20" s="18">
        <f t="shared" si="2"/>
        <v>0</v>
      </c>
      <c r="H20" s="18">
        <v>100</v>
      </c>
      <c r="I20" s="19" t="s">
        <v>33</v>
      </c>
      <c r="J20" s="19">
        <v>1</v>
      </c>
      <c r="K20" s="26">
        <v>6000</v>
      </c>
      <c r="L20" s="21">
        <f t="shared" si="3"/>
        <v>0.61865554470456829</v>
      </c>
      <c r="M20" s="22">
        <v>5000</v>
      </c>
      <c r="N20" s="23">
        <f t="shared" si="4"/>
        <v>5000</v>
      </c>
      <c r="O20" s="21">
        <f t="shared" si="5"/>
        <v>0.34887962058714023</v>
      </c>
      <c r="P20" s="24">
        <v>4800</v>
      </c>
      <c r="Q20" s="18">
        <f t="shared" si="6"/>
        <v>4800</v>
      </c>
      <c r="R20" s="21">
        <f t="shared" si="7"/>
        <v>0.29492443576365462</v>
      </c>
    </row>
    <row r="21" spans="1:18" ht="15.5" x14ac:dyDescent="0.45">
      <c r="A21" s="12" t="s">
        <v>57</v>
      </c>
      <c r="B21" s="25" t="s">
        <v>58</v>
      </c>
      <c r="C21" s="14" t="s">
        <v>32</v>
      </c>
      <c r="D21" s="15">
        <v>3556</v>
      </c>
      <c r="E21" s="16">
        <f t="shared" si="0"/>
        <v>3609.34</v>
      </c>
      <c r="F21" s="17">
        <f t="shared" si="1"/>
        <v>3609.34</v>
      </c>
      <c r="G21" s="18">
        <f t="shared" si="2"/>
        <v>0</v>
      </c>
      <c r="H21" s="18">
        <v>100</v>
      </c>
      <c r="I21" s="19" t="s">
        <v>33</v>
      </c>
      <c r="J21" s="19">
        <v>1</v>
      </c>
      <c r="K21" s="26">
        <v>5000</v>
      </c>
      <c r="L21" s="21">
        <f t="shared" si="3"/>
        <v>0.38529481844326102</v>
      </c>
      <c r="M21" s="22">
        <v>4200</v>
      </c>
      <c r="N21" s="23">
        <f t="shared" si="4"/>
        <v>4200</v>
      </c>
      <c r="O21" s="21">
        <f t="shared" si="5"/>
        <v>0.16364764749233926</v>
      </c>
      <c r="P21" s="24">
        <v>4100</v>
      </c>
      <c r="Q21" s="18">
        <f t="shared" si="6"/>
        <v>4100</v>
      </c>
      <c r="R21" s="21">
        <f t="shared" si="7"/>
        <v>0.13594175112347406</v>
      </c>
    </row>
    <row r="22" spans="1:18" ht="15.5" x14ac:dyDescent="0.45">
      <c r="A22" s="12" t="s">
        <v>59</v>
      </c>
      <c r="B22" s="25" t="s">
        <v>60</v>
      </c>
      <c r="C22" s="14" t="s">
        <v>32</v>
      </c>
      <c r="D22" s="15">
        <v>3197</v>
      </c>
      <c r="E22" s="16">
        <f t="shared" si="0"/>
        <v>3244.9549999999999</v>
      </c>
      <c r="F22" s="17">
        <f t="shared" si="1"/>
        <v>3244.9549999999999</v>
      </c>
      <c r="G22" s="18">
        <f t="shared" si="2"/>
        <v>0</v>
      </c>
      <c r="H22" s="18">
        <v>100</v>
      </c>
      <c r="I22" s="19" t="s">
        <v>33</v>
      </c>
      <c r="J22" s="19">
        <v>1</v>
      </c>
      <c r="K22" s="26">
        <v>5000</v>
      </c>
      <c r="L22" s="21">
        <f t="shared" si="3"/>
        <v>0.54085341707358037</v>
      </c>
      <c r="M22" s="22">
        <v>3800</v>
      </c>
      <c r="N22" s="23">
        <f t="shared" si="4"/>
        <v>3800</v>
      </c>
      <c r="O22" s="21">
        <f t="shared" si="5"/>
        <v>0.17104859697592112</v>
      </c>
      <c r="P22" s="24">
        <v>3700</v>
      </c>
      <c r="Q22" s="18">
        <f t="shared" si="6"/>
        <v>3700</v>
      </c>
      <c r="R22" s="21">
        <f t="shared" si="7"/>
        <v>0.14023152863444951</v>
      </c>
    </row>
    <row r="23" spans="1:18" ht="15.5" x14ac:dyDescent="0.45">
      <c r="A23" s="12" t="s">
        <v>61</v>
      </c>
      <c r="B23" s="25" t="s">
        <v>62</v>
      </c>
      <c r="C23" s="14" t="s">
        <v>32</v>
      </c>
      <c r="D23" s="15">
        <v>2331</v>
      </c>
      <c r="E23" s="16">
        <f t="shared" si="0"/>
        <v>2365.9650000000001</v>
      </c>
      <c r="F23" s="17">
        <f t="shared" si="1"/>
        <v>2365.9650000000001</v>
      </c>
      <c r="G23" s="18">
        <f t="shared" si="2"/>
        <v>0</v>
      </c>
      <c r="H23" s="18">
        <v>24</v>
      </c>
      <c r="I23" s="19" t="s">
        <v>63</v>
      </c>
      <c r="J23" s="19">
        <v>1</v>
      </c>
      <c r="K23" s="26">
        <v>3000</v>
      </c>
      <c r="L23" s="21">
        <f t="shared" si="3"/>
        <v>0.26798156354806596</v>
      </c>
      <c r="M23" s="22">
        <v>2700</v>
      </c>
      <c r="N23" s="23">
        <f t="shared" si="4"/>
        <v>2700</v>
      </c>
      <c r="O23" s="21">
        <f t="shared" si="5"/>
        <v>0.14118340719325934</v>
      </c>
      <c r="P23" s="24">
        <v>2700</v>
      </c>
      <c r="Q23" s="18">
        <f t="shared" si="6"/>
        <v>2700</v>
      </c>
      <c r="R23" s="21">
        <f t="shared" si="7"/>
        <v>0.14118340719325934</v>
      </c>
    </row>
    <row r="24" spans="1:18" ht="15.5" x14ac:dyDescent="0.45">
      <c r="A24" s="12" t="s">
        <v>64</v>
      </c>
      <c r="B24" s="25" t="s">
        <v>65</v>
      </c>
      <c r="C24" s="14" t="s">
        <v>32</v>
      </c>
      <c r="D24" s="15">
        <v>51060</v>
      </c>
      <c r="E24" s="16">
        <f t="shared" si="0"/>
        <v>51825.9</v>
      </c>
      <c r="F24" s="17">
        <f t="shared" si="1"/>
        <v>5182.59</v>
      </c>
      <c r="G24" s="18">
        <f t="shared" si="2"/>
        <v>0</v>
      </c>
      <c r="H24" s="18">
        <v>100</v>
      </c>
      <c r="I24" s="19" t="s">
        <v>29</v>
      </c>
      <c r="J24" s="19">
        <v>10</v>
      </c>
      <c r="K24" s="26">
        <v>7000</v>
      </c>
      <c r="L24" s="21">
        <f t="shared" si="3"/>
        <v>0.35067601334467896</v>
      </c>
      <c r="M24" s="22">
        <v>60000</v>
      </c>
      <c r="N24" s="23">
        <f t="shared" si="4"/>
        <v>6000</v>
      </c>
      <c r="O24" s="21">
        <f t="shared" si="5"/>
        <v>0.15772229715258199</v>
      </c>
      <c r="P24" s="24">
        <v>58000</v>
      </c>
      <c r="Q24" s="18">
        <f t="shared" si="6"/>
        <v>5800</v>
      </c>
      <c r="R24" s="21">
        <f t="shared" si="7"/>
        <v>0.11913155391416258</v>
      </c>
    </row>
    <row r="25" spans="1:18" ht="15.5" x14ac:dyDescent="0.45">
      <c r="A25" s="12" t="s">
        <v>66</v>
      </c>
      <c r="B25" s="34" t="s">
        <v>67</v>
      </c>
      <c r="C25" s="33" t="s">
        <v>24</v>
      </c>
      <c r="D25" s="15">
        <v>3310</v>
      </c>
      <c r="E25" s="16">
        <f t="shared" si="0"/>
        <v>3359.65</v>
      </c>
      <c r="F25" s="17">
        <f t="shared" si="1"/>
        <v>3359.65</v>
      </c>
      <c r="G25" s="18">
        <f t="shared" si="2"/>
        <v>0</v>
      </c>
      <c r="H25" s="18">
        <v>100</v>
      </c>
      <c r="I25" s="32" t="s">
        <v>48</v>
      </c>
      <c r="J25" s="32">
        <v>1</v>
      </c>
      <c r="K25" s="26">
        <v>7000</v>
      </c>
      <c r="L25" s="21">
        <f t="shared" si="3"/>
        <v>1.0835503698301905</v>
      </c>
      <c r="M25" s="22">
        <v>4300</v>
      </c>
      <c r="N25" s="23">
        <f t="shared" si="4"/>
        <v>4300</v>
      </c>
      <c r="O25" s="21">
        <f t="shared" si="5"/>
        <v>0.27989522718140281</v>
      </c>
      <c r="P25" s="24">
        <v>3900</v>
      </c>
      <c r="Q25" s="18">
        <f t="shared" si="6"/>
        <v>3900</v>
      </c>
      <c r="R25" s="21">
        <f t="shared" si="7"/>
        <v>0.16083520604824905</v>
      </c>
    </row>
    <row r="26" spans="1:18" ht="15.5" x14ac:dyDescent="0.45">
      <c r="A26" s="12" t="s">
        <v>68</v>
      </c>
      <c r="B26" s="34" t="s">
        <v>69</v>
      </c>
      <c r="C26" s="33" t="s">
        <v>24</v>
      </c>
      <c r="D26" s="15">
        <v>11517</v>
      </c>
      <c r="E26" s="16">
        <f t="shared" si="0"/>
        <v>11689.754999999999</v>
      </c>
      <c r="F26" s="17">
        <f t="shared" si="1"/>
        <v>1168.9755</v>
      </c>
      <c r="G26" s="18">
        <f t="shared" si="2"/>
        <v>0</v>
      </c>
      <c r="H26" s="18">
        <v>100</v>
      </c>
      <c r="I26" s="19" t="s">
        <v>29</v>
      </c>
      <c r="J26" s="19">
        <v>10</v>
      </c>
      <c r="K26" s="26">
        <v>5000</v>
      </c>
      <c r="L26" s="21">
        <f t="shared" si="3"/>
        <v>3.2772496087385918</v>
      </c>
      <c r="M26" s="22">
        <v>17000</v>
      </c>
      <c r="N26" s="23">
        <f t="shared" si="4"/>
        <v>1700</v>
      </c>
      <c r="O26" s="21">
        <f t="shared" si="5"/>
        <v>0.45426486697112128</v>
      </c>
      <c r="P26" s="24">
        <v>15000</v>
      </c>
      <c r="Q26" s="18">
        <f t="shared" si="6"/>
        <v>1500</v>
      </c>
      <c r="R26" s="21">
        <f t="shared" si="7"/>
        <v>0.28317488262157758</v>
      </c>
    </row>
    <row r="27" spans="1:18" ht="15.5" x14ac:dyDescent="0.45">
      <c r="A27" s="12" t="s">
        <v>70</v>
      </c>
      <c r="B27" s="35" t="s">
        <v>71</v>
      </c>
      <c r="C27" s="33" t="s">
        <v>32</v>
      </c>
      <c r="D27" s="15">
        <v>10750</v>
      </c>
      <c r="E27" s="16">
        <f t="shared" si="0"/>
        <v>10911.25</v>
      </c>
      <c r="F27" s="17">
        <f t="shared" si="1"/>
        <v>10911.25</v>
      </c>
      <c r="G27" s="18">
        <f t="shared" si="2"/>
        <v>0</v>
      </c>
      <c r="H27" s="18">
        <v>100</v>
      </c>
      <c r="I27" s="19" t="s">
        <v>72</v>
      </c>
      <c r="J27" s="19">
        <v>1</v>
      </c>
      <c r="K27" s="26">
        <v>15000</v>
      </c>
      <c r="L27" s="21">
        <f t="shared" si="3"/>
        <v>0.37472791843281017</v>
      </c>
      <c r="M27" s="22">
        <v>12500</v>
      </c>
      <c r="N27" s="23">
        <f t="shared" si="4"/>
        <v>12500</v>
      </c>
      <c r="O27" s="21">
        <f t="shared" si="5"/>
        <v>0.14560659869400847</v>
      </c>
      <c r="P27" s="24">
        <v>12200</v>
      </c>
      <c r="Q27" s="18">
        <f t="shared" si="6"/>
        <v>12200</v>
      </c>
      <c r="R27" s="21">
        <f t="shared" si="7"/>
        <v>0.11811204032535227</v>
      </c>
    </row>
    <row r="28" spans="1:18" ht="15.5" x14ac:dyDescent="0.45">
      <c r="A28" s="12" t="s">
        <v>73</v>
      </c>
      <c r="B28" s="25" t="s">
        <v>74</v>
      </c>
      <c r="C28" s="14" t="s">
        <v>24</v>
      </c>
      <c r="D28" s="15">
        <v>27079</v>
      </c>
      <c r="E28" s="16">
        <f t="shared" si="0"/>
        <v>27485.185000000001</v>
      </c>
      <c r="F28" s="17">
        <f t="shared" si="1"/>
        <v>2748.5185000000001</v>
      </c>
      <c r="G28" s="18">
        <f t="shared" si="2"/>
        <v>0</v>
      </c>
      <c r="H28" s="18">
        <v>100</v>
      </c>
      <c r="I28" s="19" t="s">
        <v>29</v>
      </c>
      <c r="J28" s="19">
        <v>10</v>
      </c>
      <c r="K28" s="26">
        <v>5000</v>
      </c>
      <c r="L28" s="21">
        <f t="shared" si="3"/>
        <v>0.81916185028407118</v>
      </c>
      <c r="M28" s="22">
        <v>32000</v>
      </c>
      <c r="N28" s="23">
        <f t="shared" si="4"/>
        <v>3200</v>
      </c>
      <c r="O28" s="21">
        <f t="shared" si="5"/>
        <v>0.16426358418180553</v>
      </c>
      <c r="P28" s="24">
        <v>31000</v>
      </c>
      <c r="Q28" s="18">
        <f t="shared" si="6"/>
        <v>3100</v>
      </c>
      <c r="R28" s="21">
        <f t="shared" si="7"/>
        <v>0.12788034717612409</v>
      </c>
    </row>
    <row r="29" spans="1:18" ht="15.5" x14ac:dyDescent="0.45">
      <c r="A29" s="12" t="s">
        <v>75</v>
      </c>
      <c r="B29" s="25" t="s">
        <v>76</v>
      </c>
      <c r="C29" s="14" t="s">
        <v>24</v>
      </c>
      <c r="D29" s="31">
        <v>9130</v>
      </c>
      <c r="E29" s="16">
        <f t="shared" si="0"/>
        <v>9266.9500000000007</v>
      </c>
      <c r="F29" s="17">
        <f t="shared" si="1"/>
        <v>9266.9500000000007</v>
      </c>
      <c r="G29" s="18">
        <f t="shared" si="2"/>
        <v>0</v>
      </c>
      <c r="H29" s="18">
        <v>100</v>
      </c>
      <c r="I29" s="32" t="s">
        <v>77</v>
      </c>
      <c r="J29" s="32">
        <v>1</v>
      </c>
      <c r="K29" s="29">
        <v>15000</v>
      </c>
      <c r="L29" s="21">
        <f t="shared" si="3"/>
        <v>0.61865554470456829</v>
      </c>
      <c r="M29" s="30">
        <v>12000</v>
      </c>
      <c r="N29" s="23">
        <f t="shared" si="4"/>
        <v>12000</v>
      </c>
      <c r="O29" s="21">
        <f t="shared" si="5"/>
        <v>0.29492443576365462</v>
      </c>
      <c r="P29" s="24">
        <v>12000</v>
      </c>
      <c r="Q29" s="18">
        <f t="shared" si="6"/>
        <v>12000</v>
      </c>
      <c r="R29" s="21">
        <f t="shared" si="7"/>
        <v>0.29492443576365462</v>
      </c>
    </row>
    <row r="30" spans="1:18" ht="15.5" x14ac:dyDescent="0.45">
      <c r="A30" s="12" t="s">
        <v>78</v>
      </c>
      <c r="B30" s="25" t="s">
        <v>79</v>
      </c>
      <c r="C30" s="14" t="s">
        <v>32</v>
      </c>
      <c r="D30" s="31">
        <v>22977</v>
      </c>
      <c r="E30" s="16">
        <f t="shared" si="0"/>
        <v>23321.654999999999</v>
      </c>
      <c r="F30" s="17">
        <f t="shared" si="1"/>
        <v>23321.654999999999</v>
      </c>
      <c r="G30" s="18">
        <f t="shared" si="2"/>
        <v>0</v>
      </c>
      <c r="H30" s="18">
        <v>100</v>
      </c>
      <c r="I30" s="32" t="s">
        <v>48</v>
      </c>
      <c r="J30" s="32">
        <v>1</v>
      </c>
      <c r="K30" s="29">
        <v>28000</v>
      </c>
      <c r="L30" s="21">
        <f t="shared" si="3"/>
        <v>0.20060090075082584</v>
      </c>
      <c r="M30" s="30">
        <v>27000</v>
      </c>
      <c r="N30" s="23">
        <f t="shared" si="4"/>
        <v>27000</v>
      </c>
      <c r="O30" s="21">
        <f t="shared" si="5"/>
        <v>0.15772229715258207</v>
      </c>
      <c r="P30" s="24">
        <v>27000</v>
      </c>
      <c r="Q30" s="18">
        <f t="shared" si="6"/>
        <v>27000</v>
      </c>
      <c r="R30" s="21">
        <f t="shared" si="7"/>
        <v>0.15772229715258207</v>
      </c>
    </row>
    <row r="31" spans="1:18" ht="15.5" x14ac:dyDescent="0.45">
      <c r="A31" s="12" t="s">
        <v>80</v>
      </c>
      <c r="B31" s="25" t="s">
        <v>81</v>
      </c>
      <c r="C31" s="14" t="s">
        <v>47</v>
      </c>
      <c r="D31" s="15">
        <v>7884</v>
      </c>
      <c r="E31" s="16">
        <f t="shared" si="0"/>
        <v>8002.26</v>
      </c>
      <c r="F31" s="17">
        <f t="shared" si="1"/>
        <v>800.226</v>
      </c>
      <c r="G31" s="18">
        <f t="shared" si="2"/>
        <v>0</v>
      </c>
      <c r="H31" s="18">
        <v>100</v>
      </c>
      <c r="I31" s="19" t="s">
        <v>29</v>
      </c>
      <c r="J31" s="19">
        <v>10</v>
      </c>
      <c r="K31" s="26">
        <v>2000</v>
      </c>
      <c r="L31" s="21">
        <f t="shared" si="3"/>
        <v>1.4992939494592776</v>
      </c>
      <c r="M31" s="22">
        <v>10500</v>
      </c>
      <c r="N31" s="23">
        <f t="shared" si="4"/>
        <v>1050</v>
      </c>
      <c r="O31" s="21">
        <f t="shared" si="5"/>
        <v>0.31212932346612082</v>
      </c>
      <c r="P31" s="24">
        <v>9500</v>
      </c>
      <c r="Q31" s="18">
        <f t="shared" si="6"/>
        <v>950</v>
      </c>
      <c r="R31" s="21">
        <f t="shared" si="7"/>
        <v>0.18716462599315695</v>
      </c>
    </row>
    <row r="32" spans="1:18" ht="15.5" x14ac:dyDescent="0.45">
      <c r="A32" s="12" t="s">
        <v>82</v>
      </c>
      <c r="B32" s="25" t="s">
        <v>83</v>
      </c>
      <c r="C32" s="14" t="s">
        <v>32</v>
      </c>
      <c r="D32" s="15">
        <v>40000</v>
      </c>
      <c r="E32" s="16">
        <f t="shared" si="0"/>
        <v>40600</v>
      </c>
      <c r="F32" s="17">
        <f t="shared" si="1"/>
        <v>4060</v>
      </c>
      <c r="G32" s="18">
        <f t="shared" si="2"/>
        <v>0</v>
      </c>
      <c r="H32" s="18">
        <v>100</v>
      </c>
      <c r="I32" s="19" t="s">
        <v>29</v>
      </c>
      <c r="J32" s="19">
        <v>10</v>
      </c>
      <c r="K32" s="26">
        <v>6000</v>
      </c>
      <c r="L32" s="21">
        <f t="shared" si="3"/>
        <v>0.47783251231527096</v>
      </c>
      <c r="M32" s="22">
        <v>48000</v>
      </c>
      <c r="N32" s="23">
        <f t="shared" si="4"/>
        <v>4800</v>
      </c>
      <c r="O32" s="21">
        <f t="shared" si="5"/>
        <v>0.18226600985221675</v>
      </c>
      <c r="P32" s="24">
        <v>45000</v>
      </c>
      <c r="Q32" s="18">
        <f t="shared" si="6"/>
        <v>4500</v>
      </c>
      <c r="R32" s="21">
        <f t="shared" si="7"/>
        <v>0.10837438423645321</v>
      </c>
    </row>
    <row r="33" spans="1:18" ht="15.5" x14ac:dyDescent="0.45">
      <c r="A33" s="12" t="s">
        <v>84</v>
      </c>
      <c r="B33" s="25" t="s">
        <v>85</v>
      </c>
      <c r="C33" s="14" t="s">
        <v>24</v>
      </c>
      <c r="D33" s="15">
        <v>22755</v>
      </c>
      <c r="E33" s="16">
        <f t="shared" si="0"/>
        <v>23096.325000000001</v>
      </c>
      <c r="F33" s="17">
        <f t="shared" si="1"/>
        <v>23096.325000000001</v>
      </c>
      <c r="G33" s="18">
        <f t="shared" si="2"/>
        <v>0</v>
      </c>
      <c r="H33" s="18">
        <v>100</v>
      </c>
      <c r="I33" s="32" t="s">
        <v>48</v>
      </c>
      <c r="J33" s="32">
        <v>1</v>
      </c>
      <c r="K33" s="26">
        <v>40000</v>
      </c>
      <c r="L33" s="21">
        <f t="shared" si="3"/>
        <v>0.73187725752906574</v>
      </c>
      <c r="M33" s="36">
        <v>35000</v>
      </c>
      <c r="N33" s="23">
        <f t="shared" si="4"/>
        <v>35000</v>
      </c>
      <c r="O33" s="21">
        <f t="shared" si="5"/>
        <v>0.51539260033793255</v>
      </c>
      <c r="P33" s="24">
        <v>32000</v>
      </c>
      <c r="Q33" s="18">
        <f t="shared" si="6"/>
        <v>32000</v>
      </c>
      <c r="R33" s="21">
        <f t="shared" si="7"/>
        <v>0.38550180602325257</v>
      </c>
    </row>
    <row r="34" spans="1:18" ht="15.5" x14ac:dyDescent="0.45">
      <c r="A34" s="12" t="s">
        <v>86</v>
      </c>
      <c r="B34" s="25" t="s">
        <v>87</v>
      </c>
      <c r="C34" s="14" t="s">
        <v>24</v>
      </c>
      <c r="D34" s="15">
        <v>3907</v>
      </c>
      <c r="E34" s="16">
        <f t="shared" si="0"/>
        <v>3965.605</v>
      </c>
      <c r="F34" s="17">
        <f t="shared" si="1"/>
        <v>3965.605</v>
      </c>
      <c r="G34" s="18">
        <f t="shared" si="2"/>
        <v>0</v>
      </c>
      <c r="H34" s="18">
        <v>100</v>
      </c>
      <c r="I34" s="32" t="s">
        <v>48</v>
      </c>
      <c r="J34" s="32">
        <v>1</v>
      </c>
      <c r="K34" s="26">
        <v>5000</v>
      </c>
      <c r="L34" s="21">
        <f t="shared" si="3"/>
        <v>0.26084166224321381</v>
      </c>
      <c r="M34" s="22">
        <v>4700</v>
      </c>
      <c r="N34" s="23">
        <f t="shared" si="4"/>
        <v>4700</v>
      </c>
      <c r="O34" s="21">
        <f t="shared" si="5"/>
        <v>0.185191162508621</v>
      </c>
      <c r="P34" s="24">
        <v>4500</v>
      </c>
      <c r="Q34" s="18">
        <f t="shared" si="6"/>
        <v>4500</v>
      </c>
      <c r="R34" s="21">
        <f t="shared" si="7"/>
        <v>0.13475749601889245</v>
      </c>
    </row>
    <row r="35" spans="1:18" ht="15.5" x14ac:dyDescent="0.45">
      <c r="A35" s="12" t="s">
        <v>88</v>
      </c>
      <c r="B35" s="25" t="s">
        <v>89</v>
      </c>
      <c r="C35" s="14" t="s">
        <v>24</v>
      </c>
      <c r="D35" s="15">
        <v>8000</v>
      </c>
      <c r="E35" s="16">
        <f t="shared" si="0"/>
        <v>8120</v>
      </c>
      <c r="F35" s="17">
        <f t="shared" si="1"/>
        <v>8120</v>
      </c>
      <c r="G35" s="18">
        <f t="shared" si="2"/>
        <v>0</v>
      </c>
      <c r="H35" s="18">
        <v>24</v>
      </c>
      <c r="I35" s="32" t="s">
        <v>48</v>
      </c>
      <c r="J35" s="32">
        <v>1</v>
      </c>
      <c r="K35" s="26">
        <v>12000</v>
      </c>
      <c r="L35" s="21">
        <f t="shared" si="3"/>
        <v>0.47783251231527096</v>
      </c>
      <c r="M35" s="22">
        <v>9500</v>
      </c>
      <c r="N35" s="23">
        <f t="shared" si="4"/>
        <v>9500</v>
      </c>
      <c r="O35" s="21">
        <f t="shared" si="5"/>
        <v>0.16995073891625614</v>
      </c>
      <c r="P35" s="24">
        <v>9200</v>
      </c>
      <c r="Q35" s="18">
        <f t="shared" si="6"/>
        <v>9200</v>
      </c>
      <c r="R35" s="21">
        <f t="shared" si="7"/>
        <v>0.13300492610837439</v>
      </c>
    </row>
    <row r="36" spans="1:18" ht="15.5" x14ac:dyDescent="0.45">
      <c r="A36" s="12" t="s">
        <v>90</v>
      </c>
      <c r="B36" s="25" t="s">
        <v>91</v>
      </c>
      <c r="C36" s="14" t="s">
        <v>10</v>
      </c>
      <c r="D36" s="28">
        <v>9500</v>
      </c>
      <c r="E36" s="16">
        <f t="shared" si="0"/>
        <v>9642.5</v>
      </c>
      <c r="F36" s="17">
        <f t="shared" si="1"/>
        <v>9642.5</v>
      </c>
      <c r="G36" s="18">
        <f t="shared" si="2"/>
        <v>0</v>
      </c>
      <c r="H36" s="18">
        <v>100</v>
      </c>
      <c r="I36" s="19" t="s">
        <v>92</v>
      </c>
      <c r="J36" s="19">
        <v>1</v>
      </c>
      <c r="K36" s="29">
        <v>17000</v>
      </c>
      <c r="L36" s="21">
        <f t="shared" si="3"/>
        <v>0.76302826030593729</v>
      </c>
      <c r="M36" s="30">
        <v>16000</v>
      </c>
      <c r="N36" s="23">
        <f t="shared" si="4"/>
        <v>16000</v>
      </c>
      <c r="O36" s="21">
        <f t="shared" si="5"/>
        <v>0.65932071558205863</v>
      </c>
      <c r="P36" s="24">
        <v>15000</v>
      </c>
      <c r="Q36" s="18">
        <f t="shared" si="6"/>
        <v>15000</v>
      </c>
      <c r="R36" s="21">
        <f t="shared" si="7"/>
        <v>0.55561317085817996</v>
      </c>
    </row>
    <row r="37" spans="1:18" ht="15.5" x14ac:dyDescent="0.45">
      <c r="A37" s="12" t="s">
        <v>93</v>
      </c>
      <c r="B37" s="25" t="s">
        <v>94</v>
      </c>
      <c r="C37" s="14" t="s">
        <v>32</v>
      </c>
      <c r="D37" s="28">
        <v>8750</v>
      </c>
      <c r="E37" s="16">
        <f t="shared" si="0"/>
        <v>8881.25</v>
      </c>
      <c r="F37" s="17">
        <f t="shared" si="1"/>
        <v>8881.25</v>
      </c>
      <c r="G37" s="18">
        <f t="shared" si="2"/>
        <v>0</v>
      </c>
      <c r="H37" s="18">
        <v>100</v>
      </c>
      <c r="I37" s="19" t="s">
        <v>95</v>
      </c>
      <c r="J37" s="19">
        <v>1</v>
      </c>
      <c r="K37" s="29">
        <v>12000</v>
      </c>
      <c r="L37" s="21">
        <f t="shared" si="3"/>
        <v>0.35116115411681914</v>
      </c>
      <c r="M37" s="30">
        <v>11000</v>
      </c>
      <c r="N37" s="23">
        <f t="shared" si="4"/>
        <v>11000</v>
      </c>
      <c r="O37" s="21">
        <f t="shared" si="5"/>
        <v>0.23856439127375087</v>
      </c>
      <c r="P37" s="24">
        <v>10500</v>
      </c>
      <c r="Q37" s="18">
        <f t="shared" si="6"/>
        <v>10500</v>
      </c>
      <c r="R37" s="21">
        <f t="shared" si="7"/>
        <v>0.18226600985221675</v>
      </c>
    </row>
    <row r="38" spans="1:18" ht="15.5" x14ac:dyDescent="0.45">
      <c r="A38" s="12" t="s">
        <v>96</v>
      </c>
      <c r="B38" s="25" t="s">
        <v>97</v>
      </c>
      <c r="C38" s="14" t="s">
        <v>32</v>
      </c>
      <c r="D38" s="28">
        <v>10501</v>
      </c>
      <c r="E38" s="16">
        <f t="shared" si="0"/>
        <v>10658.514999999999</v>
      </c>
      <c r="F38" s="17">
        <f t="shared" si="1"/>
        <v>1065.8515</v>
      </c>
      <c r="G38" s="18">
        <f t="shared" si="2"/>
        <v>0</v>
      </c>
      <c r="H38" s="18">
        <v>100</v>
      </c>
      <c r="I38" s="19" t="s">
        <v>29</v>
      </c>
      <c r="J38" s="19">
        <v>10</v>
      </c>
      <c r="K38" s="29">
        <v>5000</v>
      </c>
      <c r="L38" s="21">
        <f t="shared" si="3"/>
        <v>3.6910850151264039</v>
      </c>
      <c r="M38" s="30">
        <v>15000</v>
      </c>
      <c r="N38" s="23">
        <f t="shared" si="4"/>
        <v>1500</v>
      </c>
      <c r="O38" s="21">
        <f t="shared" si="5"/>
        <v>0.4073255045379211</v>
      </c>
      <c r="P38" s="24">
        <v>14000</v>
      </c>
      <c r="Q38" s="18">
        <f t="shared" si="6"/>
        <v>1400</v>
      </c>
      <c r="R38" s="21">
        <f t="shared" si="7"/>
        <v>0.31350380423539304</v>
      </c>
    </row>
    <row r="39" spans="1:18" ht="15.5" x14ac:dyDescent="0.45">
      <c r="A39" s="12" t="s">
        <v>98</v>
      </c>
      <c r="B39" s="25" t="s">
        <v>99</v>
      </c>
      <c r="C39" s="14" t="s">
        <v>32</v>
      </c>
      <c r="D39" s="28">
        <v>10225</v>
      </c>
      <c r="E39" s="16">
        <f t="shared" si="0"/>
        <v>10378.375</v>
      </c>
      <c r="F39" s="17">
        <f t="shared" si="1"/>
        <v>1037.8375000000001</v>
      </c>
      <c r="G39" s="18">
        <f t="shared" si="2"/>
        <v>0</v>
      </c>
      <c r="H39" s="18">
        <v>100</v>
      </c>
      <c r="I39" s="19" t="s">
        <v>29</v>
      </c>
      <c r="J39" s="19">
        <v>10</v>
      </c>
      <c r="K39" s="29">
        <v>3000</v>
      </c>
      <c r="L39" s="21">
        <f t="shared" si="3"/>
        <v>1.890625940958965</v>
      </c>
      <c r="M39" s="30">
        <v>15000</v>
      </c>
      <c r="N39" s="23">
        <f t="shared" si="4"/>
        <v>1500</v>
      </c>
      <c r="O39" s="21">
        <f t="shared" si="5"/>
        <v>0.44531297047948243</v>
      </c>
      <c r="P39" s="24">
        <v>13000</v>
      </c>
      <c r="Q39" s="18">
        <f t="shared" si="6"/>
        <v>1300</v>
      </c>
      <c r="R39" s="21">
        <f t="shared" si="7"/>
        <v>0.25260457441555145</v>
      </c>
    </row>
    <row r="40" spans="1:18" ht="15.5" x14ac:dyDescent="0.45">
      <c r="A40" s="12" t="s">
        <v>100</v>
      </c>
      <c r="B40" s="25" t="s">
        <v>101</v>
      </c>
      <c r="C40" s="14" t="s">
        <v>10</v>
      </c>
      <c r="D40" s="28">
        <v>12000</v>
      </c>
      <c r="E40" s="16">
        <f t="shared" si="0"/>
        <v>12180</v>
      </c>
      <c r="F40" s="17">
        <f t="shared" si="1"/>
        <v>12180</v>
      </c>
      <c r="G40" s="18">
        <f t="shared" si="2"/>
        <v>0</v>
      </c>
      <c r="H40" s="18">
        <v>100</v>
      </c>
      <c r="I40" s="19" t="s">
        <v>92</v>
      </c>
      <c r="J40" s="19">
        <v>1</v>
      </c>
      <c r="K40" s="29">
        <v>20000</v>
      </c>
      <c r="L40" s="21">
        <f t="shared" si="3"/>
        <v>0.64203612479474548</v>
      </c>
      <c r="M40" s="30">
        <v>16000</v>
      </c>
      <c r="N40" s="23">
        <f t="shared" si="4"/>
        <v>16000</v>
      </c>
      <c r="O40" s="21">
        <f t="shared" si="5"/>
        <v>0.31362889983579639</v>
      </c>
      <c r="P40" s="24">
        <v>15000</v>
      </c>
      <c r="Q40" s="18">
        <f t="shared" si="6"/>
        <v>15000</v>
      </c>
      <c r="R40" s="21">
        <f t="shared" si="7"/>
        <v>0.23152709359605911</v>
      </c>
    </row>
    <row r="41" spans="1:18" ht="15.5" x14ac:dyDescent="0.45">
      <c r="A41" s="12" t="s">
        <v>102</v>
      </c>
      <c r="B41" s="25" t="s">
        <v>103</v>
      </c>
      <c r="C41" s="14" t="s">
        <v>10</v>
      </c>
      <c r="D41" s="37">
        <v>593706</v>
      </c>
      <c r="E41" s="16">
        <f t="shared" si="0"/>
        <v>602611.59</v>
      </c>
      <c r="F41" s="17">
        <f t="shared" si="1"/>
        <v>10043.5265</v>
      </c>
      <c r="G41" s="18">
        <f t="shared" si="2"/>
        <v>0</v>
      </c>
      <c r="H41" s="18">
        <v>100</v>
      </c>
      <c r="I41" s="19" t="s">
        <v>104</v>
      </c>
      <c r="J41" s="19">
        <v>60</v>
      </c>
      <c r="K41" s="29">
        <v>12000</v>
      </c>
      <c r="L41" s="21">
        <f t="shared" si="3"/>
        <v>0.1947994561472009</v>
      </c>
      <c r="M41" s="30">
        <v>690000</v>
      </c>
      <c r="N41" s="23">
        <f t="shared" si="4"/>
        <v>11500</v>
      </c>
      <c r="O41" s="21">
        <f t="shared" si="5"/>
        <v>0.14501614547440086</v>
      </c>
      <c r="P41" s="24">
        <v>690000</v>
      </c>
      <c r="Q41" s="18">
        <f t="shared" si="6"/>
        <v>11500</v>
      </c>
      <c r="R41" s="21">
        <f t="shared" si="7"/>
        <v>0.14501614547440086</v>
      </c>
    </row>
    <row r="42" spans="1:18" ht="15.5" x14ac:dyDescent="0.45">
      <c r="A42" s="12" t="s">
        <v>105</v>
      </c>
      <c r="B42" s="25" t="s">
        <v>106</v>
      </c>
      <c r="C42" s="14" t="s">
        <v>47</v>
      </c>
      <c r="D42" s="15">
        <f>50682/2</f>
        <v>25341</v>
      </c>
      <c r="E42" s="16">
        <f t="shared" si="0"/>
        <v>25721.115000000002</v>
      </c>
      <c r="F42" s="17">
        <f t="shared" si="1"/>
        <v>1286.05575</v>
      </c>
      <c r="G42" s="18">
        <f t="shared" si="2"/>
        <v>0</v>
      </c>
      <c r="H42" s="18">
        <v>200</v>
      </c>
      <c r="I42" s="19" t="s">
        <v>29</v>
      </c>
      <c r="J42" s="19">
        <v>20</v>
      </c>
      <c r="K42" s="26">
        <v>2000</v>
      </c>
      <c r="L42" s="21">
        <f t="shared" si="3"/>
        <v>0.55514253561713789</v>
      </c>
      <c r="M42" s="22">
        <v>32000</v>
      </c>
      <c r="N42" s="23">
        <f t="shared" si="4"/>
        <v>1600</v>
      </c>
      <c r="O42" s="21">
        <f t="shared" si="5"/>
        <v>0.24411402849371033</v>
      </c>
      <c r="P42" s="24">
        <v>31000</v>
      </c>
      <c r="Q42" s="18">
        <f t="shared" si="6"/>
        <v>1550</v>
      </c>
      <c r="R42" s="21">
        <f t="shared" si="7"/>
        <v>0.20523546510328189</v>
      </c>
    </row>
    <row r="43" spans="1:18" ht="15.5" x14ac:dyDescent="0.45">
      <c r="A43" s="12" t="s">
        <v>107</v>
      </c>
      <c r="B43" s="25" t="s">
        <v>108</v>
      </c>
      <c r="C43" s="14" t="s">
        <v>32</v>
      </c>
      <c r="D43" s="31">
        <v>16410</v>
      </c>
      <c r="E43" s="16">
        <f t="shared" si="0"/>
        <v>16656.150000000001</v>
      </c>
      <c r="F43" s="17">
        <f t="shared" si="1"/>
        <v>16656.150000000001</v>
      </c>
      <c r="G43" s="18">
        <f t="shared" si="2"/>
        <v>0</v>
      </c>
      <c r="H43" s="18">
        <v>24</v>
      </c>
      <c r="I43" s="32" t="s">
        <v>48</v>
      </c>
      <c r="J43" s="32">
        <v>1</v>
      </c>
      <c r="K43" s="26">
        <v>20000</v>
      </c>
      <c r="L43" s="21">
        <f t="shared" si="3"/>
        <v>0.20075767809487777</v>
      </c>
      <c r="M43" s="22">
        <v>19000</v>
      </c>
      <c r="N43" s="23">
        <f t="shared" si="4"/>
        <v>19000</v>
      </c>
      <c r="O43" s="21">
        <f t="shared" si="5"/>
        <v>0.14071979419013386</v>
      </c>
      <c r="P43" s="24">
        <v>18500</v>
      </c>
      <c r="Q43" s="18">
        <f t="shared" si="6"/>
        <v>18500</v>
      </c>
      <c r="R43" s="21">
        <f t="shared" si="7"/>
        <v>0.11070085223776194</v>
      </c>
    </row>
    <row r="44" spans="1:18" ht="15.5" x14ac:dyDescent="0.45">
      <c r="A44" s="12" t="s">
        <v>109</v>
      </c>
      <c r="B44" s="25" t="s">
        <v>110</v>
      </c>
      <c r="C44" s="14" t="s">
        <v>32</v>
      </c>
      <c r="D44" s="15">
        <v>17750</v>
      </c>
      <c r="E44" s="16">
        <f t="shared" si="0"/>
        <v>18016.25</v>
      </c>
      <c r="F44" s="17">
        <f t="shared" si="1"/>
        <v>1801.625</v>
      </c>
      <c r="G44" s="18">
        <f t="shared" si="2"/>
        <v>0</v>
      </c>
      <c r="H44" s="18">
        <v>20</v>
      </c>
      <c r="I44" s="28" t="s">
        <v>29</v>
      </c>
      <c r="J44" s="28">
        <v>10</v>
      </c>
      <c r="K44" s="26">
        <v>3000</v>
      </c>
      <c r="L44" s="21">
        <f t="shared" si="3"/>
        <v>0.66516339415805181</v>
      </c>
      <c r="M44" s="22">
        <v>22000</v>
      </c>
      <c r="N44" s="23">
        <f t="shared" si="4"/>
        <v>2200</v>
      </c>
      <c r="O44" s="21">
        <f t="shared" si="5"/>
        <v>0.2211198223825713</v>
      </c>
      <c r="P44" s="24">
        <v>20500</v>
      </c>
      <c r="Q44" s="18">
        <f t="shared" si="6"/>
        <v>2050</v>
      </c>
      <c r="R44" s="21">
        <f t="shared" si="7"/>
        <v>0.13786165267466871</v>
      </c>
    </row>
    <row r="45" spans="1:18" ht="15.5" x14ac:dyDescent="0.45">
      <c r="A45" s="12" t="s">
        <v>111</v>
      </c>
      <c r="B45" s="25" t="s">
        <v>112</v>
      </c>
      <c r="C45" s="14" t="s">
        <v>32</v>
      </c>
      <c r="D45" s="15">
        <v>27792</v>
      </c>
      <c r="E45" s="16">
        <f t="shared" si="0"/>
        <v>28208.880000000001</v>
      </c>
      <c r="F45" s="17">
        <f t="shared" si="1"/>
        <v>2820.8879999999999</v>
      </c>
      <c r="G45" s="18">
        <f t="shared" si="2"/>
        <v>0</v>
      </c>
      <c r="H45" s="18">
        <v>100</v>
      </c>
      <c r="I45" s="19" t="s">
        <v>29</v>
      </c>
      <c r="J45" s="19">
        <v>10</v>
      </c>
      <c r="K45" s="26">
        <v>4000</v>
      </c>
      <c r="L45" s="21">
        <f t="shared" si="3"/>
        <v>0.41799319930461615</v>
      </c>
      <c r="M45" s="22">
        <v>35000</v>
      </c>
      <c r="N45" s="23">
        <f t="shared" si="4"/>
        <v>3500</v>
      </c>
      <c r="O45" s="21">
        <f t="shared" si="5"/>
        <v>0.24074404939153915</v>
      </c>
      <c r="P45" s="24">
        <v>33000</v>
      </c>
      <c r="Q45" s="18">
        <f t="shared" si="6"/>
        <v>3300</v>
      </c>
      <c r="R45" s="21">
        <f t="shared" si="7"/>
        <v>0.16984438942630833</v>
      </c>
    </row>
    <row r="46" spans="1:18" ht="15.5" x14ac:dyDescent="0.45">
      <c r="A46" s="12" t="s">
        <v>113</v>
      </c>
      <c r="B46" s="38" t="s">
        <v>114</v>
      </c>
      <c r="C46" s="39" t="s">
        <v>32</v>
      </c>
      <c r="D46" s="15">
        <v>63631</v>
      </c>
      <c r="E46" s="16">
        <f t="shared" si="0"/>
        <v>64585.464999999997</v>
      </c>
      <c r="F46" s="17">
        <f t="shared" si="1"/>
        <v>6458.5464999999995</v>
      </c>
      <c r="G46" s="18">
        <f t="shared" si="2"/>
        <v>0</v>
      </c>
      <c r="H46" s="18">
        <v>100</v>
      </c>
      <c r="I46" s="19" t="s">
        <v>29</v>
      </c>
      <c r="J46" s="19">
        <v>10</v>
      </c>
      <c r="K46" s="26">
        <v>8000</v>
      </c>
      <c r="L46" s="21">
        <f t="shared" si="3"/>
        <v>0.23866879335776256</v>
      </c>
      <c r="M46" s="22">
        <v>75000</v>
      </c>
      <c r="N46" s="23">
        <f t="shared" si="4"/>
        <v>7500</v>
      </c>
      <c r="O46" s="21">
        <f t="shared" si="5"/>
        <v>0.16125199377290239</v>
      </c>
      <c r="P46" s="24">
        <v>73000</v>
      </c>
      <c r="Q46" s="18">
        <f t="shared" si="6"/>
        <v>7300</v>
      </c>
      <c r="R46" s="21">
        <f t="shared" si="7"/>
        <v>0.13028527393895833</v>
      </c>
    </row>
    <row r="47" spans="1:18" ht="15.5" x14ac:dyDescent="0.45">
      <c r="A47" s="12" t="s">
        <v>115</v>
      </c>
      <c r="B47" s="25" t="s">
        <v>116</v>
      </c>
      <c r="C47" s="14" t="s">
        <v>47</v>
      </c>
      <c r="D47" s="15">
        <v>10961</v>
      </c>
      <c r="E47" s="16">
        <f t="shared" si="0"/>
        <v>11125.415000000001</v>
      </c>
      <c r="F47" s="17">
        <f t="shared" si="1"/>
        <v>11125.415000000001</v>
      </c>
      <c r="G47" s="18">
        <f t="shared" si="2"/>
        <v>0</v>
      </c>
      <c r="H47" s="18">
        <v>100</v>
      </c>
      <c r="I47" s="32" t="s">
        <v>48</v>
      </c>
      <c r="J47" s="32">
        <v>1</v>
      </c>
      <c r="K47" s="26">
        <v>15000</v>
      </c>
      <c r="L47" s="21">
        <f t="shared" si="3"/>
        <v>0.34826431193802648</v>
      </c>
      <c r="M47" s="22">
        <v>13000</v>
      </c>
      <c r="N47" s="23">
        <f t="shared" si="4"/>
        <v>13000</v>
      </c>
      <c r="O47" s="21">
        <f t="shared" si="5"/>
        <v>0.16849573701295628</v>
      </c>
      <c r="P47" s="24">
        <v>12750</v>
      </c>
      <c r="Q47" s="18">
        <f t="shared" si="6"/>
        <v>12750</v>
      </c>
      <c r="R47" s="21">
        <f t="shared" si="7"/>
        <v>0.14602466514732251</v>
      </c>
    </row>
    <row r="48" spans="1:18" ht="15.5" x14ac:dyDescent="0.45">
      <c r="A48" s="12" t="s">
        <v>117</v>
      </c>
      <c r="B48" s="25" t="s">
        <v>118</v>
      </c>
      <c r="C48" s="14" t="s">
        <v>47</v>
      </c>
      <c r="D48" s="15">
        <v>97248</v>
      </c>
      <c r="E48" s="16">
        <f t="shared" si="0"/>
        <v>98706.72</v>
      </c>
      <c r="F48" s="17">
        <f t="shared" si="1"/>
        <v>6580.4480000000003</v>
      </c>
      <c r="G48" s="18">
        <f t="shared" si="2"/>
        <v>0</v>
      </c>
      <c r="H48" s="18">
        <v>100</v>
      </c>
      <c r="I48" s="19" t="s">
        <v>29</v>
      </c>
      <c r="J48" s="19">
        <v>15</v>
      </c>
      <c r="K48" s="26">
        <v>10000</v>
      </c>
      <c r="L48" s="21">
        <f t="shared" si="3"/>
        <v>0.51965337314419924</v>
      </c>
      <c r="M48" s="22">
        <v>113000</v>
      </c>
      <c r="N48" s="23">
        <f t="shared" si="4"/>
        <v>7533.333333333333</v>
      </c>
      <c r="O48" s="21">
        <f t="shared" si="5"/>
        <v>0.14480554110196336</v>
      </c>
      <c r="P48" s="40">
        <v>111000</v>
      </c>
      <c r="Q48" s="18">
        <f t="shared" si="6"/>
        <v>7400</v>
      </c>
      <c r="R48" s="21">
        <f t="shared" si="7"/>
        <v>0.12454349612670743</v>
      </c>
    </row>
    <row r="49" spans="1:18" ht="15.5" x14ac:dyDescent="0.45">
      <c r="A49" s="12" t="s">
        <v>119</v>
      </c>
      <c r="B49" s="25" t="s">
        <v>120</v>
      </c>
      <c r="C49" s="14" t="s">
        <v>24</v>
      </c>
      <c r="D49" s="15">
        <v>38338</v>
      </c>
      <c r="E49" s="16">
        <f t="shared" si="0"/>
        <v>38913.07</v>
      </c>
      <c r="F49" s="17">
        <f t="shared" si="1"/>
        <v>2594.2046666666665</v>
      </c>
      <c r="G49" s="18">
        <f t="shared" si="2"/>
        <v>0</v>
      </c>
      <c r="H49" s="18">
        <v>100</v>
      </c>
      <c r="I49" s="19" t="s">
        <v>29</v>
      </c>
      <c r="J49" s="19">
        <v>15</v>
      </c>
      <c r="K49" s="26">
        <v>5000</v>
      </c>
      <c r="L49" s="21">
        <f t="shared" si="3"/>
        <v>0.92737298804746071</v>
      </c>
      <c r="M49" s="22">
        <v>48000</v>
      </c>
      <c r="N49" s="23">
        <f t="shared" si="4"/>
        <v>3200</v>
      </c>
      <c r="O49" s="21">
        <f t="shared" si="5"/>
        <v>0.23351871235037489</v>
      </c>
      <c r="P49" s="24">
        <v>46000</v>
      </c>
      <c r="Q49" s="18">
        <f t="shared" si="6"/>
        <v>3066.6666666666665</v>
      </c>
      <c r="R49" s="21">
        <f t="shared" si="7"/>
        <v>0.18212209933577589</v>
      </c>
    </row>
    <row r="50" spans="1:18" ht="15.5" x14ac:dyDescent="0.45">
      <c r="A50" s="12" t="s">
        <v>121</v>
      </c>
      <c r="B50" s="25" t="s">
        <v>122</v>
      </c>
      <c r="C50" s="14" t="s">
        <v>24</v>
      </c>
      <c r="D50" s="15">
        <v>6150</v>
      </c>
      <c r="E50" s="16">
        <f t="shared" si="0"/>
        <v>6242.25</v>
      </c>
      <c r="F50" s="17">
        <f t="shared" si="1"/>
        <v>6242.25</v>
      </c>
      <c r="G50" s="18">
        <f t="shared" si="2"/>
        <v>0</v>
      </c>
      <c r="H50" s="18">
        <v>100</v>
      </c>
      <c r="I50" s="32" t="s">
        <v>48</v>
      </c>
      <c r="J50" s="32">
        <v>1</v>
      </c>
      <c r="K50" s="26">
        <v>10000</v>
      </c>
      <c r="L50" s="21">
        <f t="shared" si="3"/>
        <v>0.60198646321438587</v>
      </c>
      <c r="M50" s="22">
        <v>7300</v>
      </c>
      <c r="N50" s="23">
        <f t="shared" si="4"/>
        <v>7300</v>
      </c>
      <c r="O50" s="21">
        <f t="shared" si="5"/>
        <v>0.16945011814650165</v>
      </c>
      <c r="P50" s="24">
        <v>7200</v>
      </c>
      <c r="Q50" s="18">
        <f t="shared" si="6"/>
        <v>7200</v>
      </c>
      <c r="R50" s="21">
        <f t="shared" si="7"/>
        <v>0.1534302535143578</v>
      </c>
    </row>
    <row r="51" spans="1:18" ht="15.5" x14ac:dyDescent="0.45">
      <c r="A51" s="12" t="s">
        <v>123</v>
      </c>
      <c r="B51" s="25" t="s">
        <v>124</v>
      </c>
      <c r="C51" s="14" t="s">
        <v>32</v>
      </c>
      <c r="D51" s="15">
        <v>23000</v>
      </c>
      <c r="E51" s="16">
        <f t="shared" si="0"/>
        <v>23345</v>
      </c>
      <c r="F51" s="17">
        <f t="shared" si="1"/>
        <v>2334.5</v>
      </c>
      <c r="G51" s="18">
        <f t="shared" si="2"/>
        <v>0</v>
      </c>
      <c r="H51" s="18">
        <v>100</v>
      </c>
      <c r="I51" s="19" t="s">
        <v>29</v>
      </c>
      <c r="J51" s="19">
        <v>10</v>
      </c>
      <c r="K51" s="26">
        <v>5000</v>
      </c>
      <c r="L51" s="21">
        <f t="shared" si="3"/>
        <v>1.1417862497322768</v>
      </c>
      <c r="M51" s="22">
        <v>29000</v>
      </c>
      <c r="N51" s="23">
        <f t="shared" si="4"/>
        <v>2900</v>
      </c>
      <c r="O51" s="21">
        <f t="shared" si="5"/>
        <v>0.24223602484472051</v>
      </c>
      <c r="P51" s="24">
        <v>26000</v>
      </c>
      <c r="Q51" s="18">
        <f t="shared" si="6"/>
        <v>2600</v>
      </c>
      <c r="R51" s="21">
        <f t="shared" si="7"/>
        <v>0.1137288498607839</v>
      </c>
    </row>
    <row r="52" spans="1:18" ht="15.5" x14ac:dyDescent="0.45">
      <c r="A52" s="12" t="s">
        <v>125</v>
      </c>
      <c r="B52" s="25" t="s">
        <v>126</v>
      </c>
      <c r="C52" s="14" t="s">
        <v>47</v>
      </c>
      <c r="D52" s="15">
        <v>56500</v>
      </c>
      <c r="E52" s="16">
        <f t="shared" si="0"/>
        <v>57347.5</v>
      </c>
      <c r="F52" s="17">
        <f t="shared" si="1"/>
        <v>5734.75</v>
      </c>
      <c r="G52" s="18">
        <f t="shared" si="2"/>
        <v>0</v>
      </c>
      <c r="H52" s="18">
        <v>100</v>
      </c>
      <c r="I52" s="32" t="s">
        <v>29</v>
      </c>
      <c r="J52" s="32">
        <v>10</v>
      </c>
      <c r="K52" s="26">
        <v>7000</v>
      </c>
      <c r="L52" s="21">
        <f t="shared" si="3"/>
        <v>0.22062862374122674</v>
      </c>
      <c r="M52" s="22">
        <v>68000</v>
      </c>
      <c r="N52" s="23">
        <f t="shared" si="4"/>
        <v>6800</v>
      </c>
      <c r="O52" s="21">
        <f t="shared" si="5"/>
        <v>0.18575352020576311</v>
      </c>
      <c r="P52" s="40">
        <v>66000</v>
      </c>
      <c r="Q52" s="18">
        <f t="shared" si="6"/>
        <v>6600</v>
      </c>
      <c r="R52" s="21">
        <f>(Q52-F52)/F52</f>
        <v>0.1508784166702995</v>
      </c>
    </row>
    <row r="53" spans="1:18" ht="15.5" x14ac:dyDescent="0.45">
      <c r="A53" s="12" t="s">
        <v>127</v>
      </c>
      <c r="B53" s="25" t="s">
        <v>128</v>
      </c>
      <c r="C53" s="14" t="s">
        <v>24</v>
      </c>
      <c r="D53" s="41">
        <v>171878</v>
      </c>
      <c r="E53" s="16">
        <f t="shared" si="0"/>
        <v>174456.17</v>
      </c>
      <c r="F53" s="17">
        <f t="shared" si="1"/>
        <v>17445.617000000002</v>
      </c>
      <c r="G53" s="18">
        <f t="shared" si="2"/>
        <v>0</v>
      </c>
      <c r="H53" s="18">
        <v>100</v>
      </c>
      <c r="I53" s="19" t="s">
        <v>29</v>
      </c>
      <c r="J53" s="19">
        <v>10</v>
      </c>
      <c r="K53" s="26">
        <v>22000</v>
      </c>
      <c r="L53" s="21">
        <f t="shared" si="3"/>
        <v>0.261061732583032</v>
      </c>
      <c r="M53" s="22">
        <v>200000</v>
      </c>
      <c r="N53" s="23">
        <f t="shared" si="4"/>
        <v>20000</v>
      </c>
      <c r="O53" s="21">
        <f t="shared" si="5"/>
        <v>0.14641975689366549</v>
      </c>
      <c r="P53" s="24">
        <v>195000</v>
      </c>
      <c r="Q53" s="18">
        <f t="shared" si="6"/>
        <v>19500</v>
      </c>
      <c r="R53" s="21">
        <f t="shared" si="7"/>
        <v>0.11775926297132384</v>
      </c>
    </row>
    <row r="54" spans="1:18" ht="15.5" x14ac:dyDescent="0.45">
      <c r="A54" s="12" t="s">
        <v>129</v>
      </c>
      <c r="B54" s="25" t="s">
        <v>130</v>
      </c>
      <c r="C54" s="14" t="s">
        <v>47</v>
      </c>
      <c r="D54" s="15">
        <v>4641</v>
      </c>
      <c r="E54" s="16">
        <f t="shared" si="0"/>
        <v>4710.6149999999998</v>
      </c>
      <c r="F54" s="17">
        <f t="shared" si="1"/>
        <v>4710.6149999999998</v>
      </c>
      <c r="G54" s="18">
        <f t="shared" si="2"/>
        <v>0</v>
      </c>
      <c r="H54" s="18">
        <v>10</v>
      </c>
      <c r="I54" s="19" t="s">
        <v>48</v>
      </c>
      <c r="J54" s="19">
        <v>1</v>
      </c>
      <c r="K54" s="26">
        <v>10000</v>
      </c>
      <c r="L54" s="21">
        <f t="shared" si="3"/>
        <v>1.1228650611438211</v>
      </c>
      <c r="M54" s="22">
        <v>6500</v>
      </c>
      <c r="N54" s="23">
        <f t="shared" si="4"/>
        <v>6500</v>
      </c>
      <c r="O54" s="21">
        <f t="shared" si="5"/>
        <v>0.37986228974348368</v>
      </c>
      <c r="P54" s="24">
        <v>6200</v>
      </c>
      <c r="Q54" s="18">
        <f t="shared" si="6"/>
        <v>6200</v>
      </c>
      <c r="R54" s="21">
        <f t="shared" si="7"/>
        <v>0.31617633790916905</v>
      </c>
    </row>
    <row r="55" spans="1:18" ht="15.5" x14ac:dyDescent="0.45">
      <c r="A55" s="12" t="s">
        <v>131</v>
      </c>
      <c r="B55" s="25" t="s">
        <v>132</v>
      </c>
      <c r="C55" s="14" t="s">
        <v>47</v>
      </c>
      <c r="D55" s="15">
        <f>145640/30</f>
        <v>4854.666666666667</v>
      </c>
      <c r="E55" s="16">
        <f t="shared" si="0"/>
        <v>4927.4866666666667</v>
      </c>
      <c r="F55" s="17">
        <f t="shared" si="1"/>
        <v>4927.4866666666667</v>
      </c>
      <c r="G55" s="18">
        <f t="shared" si="2"/>
        <v>0</v>
      </c>
      <c r="H55" s="18">
        <v>30</v>
      </c>
      <c r="I55" s="19" t="s">
        <v>48</v>
      </c>
      <c r="J55" s="19">
        <v>1</v>
      </c>
      <c r="K55" s="26">
        <v>6000</v>
      </c>
      <c r="L55" s="21">
        <f t="shared" si="3"/>
        <v>0.21765930704361791</v>
      </c>
      <c r="M55" s="22">
        <v>5700</v>
      </c>
      <c r="N55" s="23">
        <f t="shared" si="4"/>
        <v>5700</v>
      </c>
      <c r="O55" s="21">
        <f t="shared" si="5"/>
        <v>0.156776341691437</v>
      </c>
      <c r="P55" s="24">
        <v>5500</v>
      </c>
      <c r="Q55" s="18">
        <f t="shared" si="6"/>
        <v>5500</v>
      </c>
      <c r="R55" s="21">
        <f t="shared" si="7"/>
        <v>0.11618769812331642</v>
      </c>
    </row>
    <row r="56" spans="1:18" ht="15.5" x14ac:dyDescent="0.45">
      <c r="A56" s="12" t="s">
        <v>133</v>
      </c>
      <c r="B56" s="25" t="s">
        <v>134</v>
      </c>
      <c r="C56" s="14" t="s">
        <v>32</v>
      </c>
      <c r="D56" s="15">
        <v>11120</v>
      </c>
      <c r="E56" s="16">
        <f t="shared" si="0"/>
        <v>11286.8</v>
      </c>
      <c r="F56" s="17">
        <f t="shared" si="1"/>
        <v>1128.6799999999998</v>
      </c>
      <c r="G56" s="18">
        <f t="shared" si="2"/>
        <v>0</v>
      </c>
      <c r="H56" s="18">
        <v>100</v>
      </c>
      <c r="I56" s="19" t="s">
        <v>29</v>
      </c>
      <c r="J56" s="19">
        <v>10</v>
      </c>
      <c r="K56" s="26">
        <v>3000</v>
      </c>
      <c r="L56" s="21">
        <f t="shared" si="3"/>
        <v>1.6579721444519264</v>
      </c>
      <c r="M56" s="22">
        <v>15000</v>
      </c>
      <c r="N56" s="23">
        <f t="shared" si="4"/>
        <v>1500</v>
      </c>
      <c r="O56" s="21">
        <f t="shared" si="5"/>
        <v>0.32898607222596327</v>
      </c>
      <c r="P56" s="24">
        <v>13000</v>
      </c>
      <c r="Q56" s="18">
        <f t="shared" si="6"/>
        <v>1300</v>
      </c>
      <c r="R56" s="21">
        <f t="shared" si="7"/>
        <v>0.15178792926250151</v>
      </c>
    </row>
    <row r="57" spans="1:18" ht="15.5" x14ac:dyDescent="0.45">
      <c r="A57" s="12" t="s">
        <v>135</v>
      </c>
      <c r="B57" s="25" t="s">
        <v>136</v>
      </c>
      <c r="C57" s="14" t="s">
        <v>47</v>
      </c>
      <c r="D57" s="15">
        <v>9090</v>
      </c>
      <c r="E57" s="16">
        <f t="shared" si="0"/>
        <v>9226.35</v>
      </c>
      <c r="F57" s="17">
        <f t="shared" si="1"/>
        <v>922.63499999999999</v>
      </c>
      <c r="G57" s="18">
        <f t="shared" si="2"/>
        <v>0</v>
      </c>
      <c r="H57" s="18">
        <v>100</v>
      </c>
      <c r="I57" s="19" t="s">
        <v>29</v>
      </c>
      <c r="J57" s="19">
        <v>10</v>
      </c>
      <c r="K57" s="26">
        <v>3000</v>
      </c>
      <c r="L57" s="21">
        <f t="shared" si="3"/>
        <v>2.2515566827618718</v>
      </c>
      <c r="M57" s="22">
        <v>13000</v>
      </c>
      <c r="N57" s="23">
        <f t="shared" si="4"/>
        <v>1300</v>
      </c>
      <c r="O57" s="21">
        <f t="shared" si="5"/>
        <v>0.40900789586347797</v>
      </c>
      <c r="P57" s="24">
        <v>12000</v>
      </c>
      <c r="Q57" s="18">
        <f t="shared" si="6"/>
        <v>1200</v>
      </c>
      <c r="R57" s="21">
        <f t="shared" si="7"/>
        <v>0.30062267310474894</v>
      </c>
    </row>
    <row r="58" spans="1:18" ht="15.5" x14ac:dyDescent="0.45">
      <c r="A58" s="12" t="s">
        <v>137</v>
      </c>
      <c r="B58" s="25" t="s">
        <v>138</v>
      </c>
      <c r="C58" s="14" t="s">
        <v>32</v>
      </c>
      <c r="D58" s="15">
        <v>16650</v>
      </c>
      <c r="E58" s="16">
        <f t="shared" si="0"/>
        <v>16899.75</v>
      </c>
      <c r="F58" s="17">
        <f t="shared" si="1"/>
        <v>1689.9749999999999</v>
      </c>
      <c r="G58" s="18">
        <f t="shared" si="2"/>
        <v>0</v>
      </c>
      <c r="H58" s="18">
        <v>100</v>
      </c>
      <c r="I58" s="19" t="s">
        <v>29</v>
      </c>
      <c r="J58" s="19">
        <v>10</v>
      </c>
      <c r="K58" s="26">
        <v>3000</v>
      </c>
      <c r="L58" s="21">
        <f t="shared" si="3"/>
        <v>0.77517418896729251</v>
      </c>
      <c r="M58" s="22">
        <v>21000</v>
      </c>
      <c r="N58" s="23">
        <f t="shared" si="4"/>
        <v>2100</v>
      </c>
      <c r="O58" s="21">
        <f t="shared" si="5"/>
        <v>0.24262193227710477</v>
      </c>
      <c r="P58" s="24">
        <v>20000</v>
      </c>
      <c r="Q58" s="18">
        <f t="shared" si="6"/>
        <v>2000</v>
      </c>
      <c r="R58" s="21">
        <f t="shared" si="7"/>
        <v>0.18344945931152834</v>
      </c>
    </row>
    <row r="59" spans="1:18" ht="15.5" x14ac:dyDescent="0.45">
      <c r="A59" s="12" t="s">
        <v>139</v>
      </c>
      <c r="B59" s="25" t="s">
        <v>140</v>
      </c>
      <c r="C59" s="14" t="s">
        <v>32</v>
      </c>
      <c r="D59" s="15">
        <v>3315</v>
      </c>
      <c r="E59" s="16">
        <f t="shared" si="0"/>
        <v>3364.7249999999999</v>
      </c>
      <c r="F59" s="17">
        <f t="shared" si="1"/>
        <v>1121.575</v>
      </c>
      <c r="G59" s="18">
        <f t="shared" si="2"/>
        <v>0</v>
      </c>
      <c r="H59" s="18">
        <v>100</v>
      </c>
      <c r="I59" s="19" t="s">
        <v>29</v>
      </c>
      <c r="J59" s="19">
        <v>3</v>
      </c>
      <c r="K59" s="26">
        <v>5000</v>
      </c>
      <c r="L59" s="21">
        <f t="shared" si="3"/>
        <v>3.458016628402024</v>
      </c>
      <c r="M59" s="22">
        <v>7000</v>
      </c>
      <c r="N59" s="23">
        <f t="shared" si="4"/>
        <v>2333.3333333333335</v>
      </c>
      <c r="O59" s="21">
        <f t="shared" si="5"/>
        <v>1.0804077599209445</v>
      </c>
      <c r="P59" s="24">
        <v>6000</v>
      </c>
      <c r="Q59" s="18">
        <f t="shared" si="6"/>
        <v>2000</v>
      </c>
      <c r="R59" s="21">
        <f t="shared" si="7"/>
        <v>0.78320665136080947</v>
      </c>
    </row>
    <row r="60" spans="1:18" ht="15.5" x14ac:dyDescent="0.45">
      <c r="A60" s="12" t="s">
        <v>141</v>
      </c>
      <c r="B60" s="25" t="s">
        <v>142</v>
      </c>
      <c r="C60" s="14" t="s">
        <v>32</v>
      </c>
      <c r="D60" s="15">
        <v>32301</v>
      </c>
      <c r="E60" s="16">
        <f t="shared" si="0"/>
        <v>32785.514999999999</v>
      </c>
      <c r="F60" s="17">
        <f t="shared" si="1"/>
        <v>32785.514999999999</v>
      </c>
      <c r="G60" s="18">
        <f t="shared" si="2"/>
        <v>0</v>
      </c>
      <c r="H60" s="18">
        <v>10</v>
      </c>
      <c r="I60" s="19" t="s">
        <v>77</v>
      </c>
      <c r="J60" s="19">
        <v>1</v>
      </c>
      <c r="K60" s="26">
        <v>50000</v>
      </c>
      <c r="L60" s="21">
        <f t="shared" si="3"/>
        <v>0.52506373622619629</v>
      </c>
      <c r="M60" s="22">
        <v>45000</v>
      </c>
      <c r="N60" s="23">
        <f t="shared" si="4"/>
        <v>45000</v>
      </c>
      <c r="O60" s="21">
        <f t="shared" si="5"/>
        <v>0.37255736260357664</v>
      </c>
      <c r="P60" s="24">
        <v>44000</v>
      </c>
      <c r="Q60" s="18">
        <f t="shared" si="6"/>
        <v>44000</v>
      </c>
      <c r="R60" s="21">
        <f t="shared" si="7"/>
        <v>0.34205608787905273</v>
      </c>
    </row>
    <row r="61" spans="1:18" ht="15.5" x14ac:dyDescent="0.45">
      <c r="A61" s="12" t="s">
        <v>143</v>
      </c>
      <c r="B61" s="25" t="s">
        <v>144</v>
      </c>
      <c r="C61" s="14" t="s">
        <v>32</v>
      </c>
      <c r="D61" s="15">
        <v>43500</v>
      </c>
      <c r="E61" s="16">
        <f t="shared" si="0"/>
        <v>44152.5</v>
      </c>
      <c r="F61" s="17">
        <f t="shared" si="1"/>
        <v>4415.25</v>
      </c>
      <c r="G61" s="18">
        <f t="shared" si="2"/>
        <v>0</v>
      </c>
      <c r="H61" s="18">
        <v>100</v>
      </c>
      <c r="I61" s="19" t="s">
        <v>29</v>
      </c>
      <c r="J61" s="19">
        <v>10</v>
      </c>
      <c r="K61" s="26">
        <v>6000</v>
      </c>
      <c r="L61" s="21">
        <f t="shared" si="3"/>
        <v>0.35892644810599628</v>
      </c>
      <c r="M61" s="22">
        <v>51000</v>
      </c>
      <c r="N61" s="23">
        <f t="shared" si="4"/>
        <v>5100</v>
      </c>
      <c r="O61" s="21">
        <f t="shared" si="5"/>
        <v>0.15508748089009683</v>
      </c>
      <c r="P61" s="24">
        <v>49000</v>
      </c>
      <c r="Q61" s="18">
        <f t="shared" si="6"/>
        <v>4900</v>
      </c>
      <c r="R61" s="21">
        <f t="shared" si="7"/>
        <v>0.10978993261989695</v>
      </c>
    </row>
    <row r="62" spans="1:18" ht="15.5" x14ac:dyDescent="0.45">
      <c r="A62" s="12" t="s">
        <v>145</v>
      </c>
      <c r="B62" s="25" t="s">
        <v>146</v>
      </c>
      <c r="C62" s="14" t="s">
        <v>32</v>
      </c>
      <c r="D62" s="15">
        <v>13232</v>
      </c>
      <c r="E62" s="16">
        <f t="shared" si="0"/>
        <v>13430.48</v>
      </c>
      <c r="F62" s="17">
        <f t="shared" si="1"/>
        <v>1343.048</v>
      </c>
      <c r="G62" s="18">
        <f t="shared" si="2"/>
        <v>0</v>
      </c>
      <c r="H62" s="18">
        <v>100</v>
      </c>
      <c r="I62" s="19" t="s">
        <v>29</v>
      </c>
      <c r="J62" s="19">
        <v>10</v>
      </c>
      <c r="K62" s="26">
        <v>5000</v>
      </c>
      <c r="L62" s="21">
        <f t="shared" si="3"/>
        <v>2.7228751317897797</v>
      </c>
      <c r="M62" s="22">
        <v>18000</v>
      </c>
      <c r="N62" s="23">
        <f t="shared" si="4"/>
        <v>1800</v>
      </c>
      <c r="O62" s="21">
        <f t="shared" si="5"/>
        <v>0.3402350474443207</v>
      </c>
      <c r="P62" s="24">
        <v>15000</v>
      </c>
      <c r="Q62" s="18">
        <f t="shared" si="6"/>
        <v>1500</v>
      </c>
      <c r="R62" s="21">
        <f t="shared" si="7"/>
        <v>0.1168625395369339</v>
      </c>
    </row>
    <row r="63" spans="1:18" ht="15.5" x14ac:dyDescent="0.45">
      <c r="A63" s="12" t="s">
        <v>147</v>
      </c>
      <c r="B63" s="25" t="s">
        <v>148</v>
      </c>
      <c r="C63" s="14" t="str">
        <f>C60</f>
        <v>OBAT KERAS</v>
      </c>
      <c r="D63" s="15">
        <v>29005</v>
      </c>
      <c r="E63" s="16">
        <f t="shared" si="0"/>
        <v>29440.075000000001</v>
      </c>
      <c r="F63" s="17">
        <f t="shared" si="1"/>
        <v>2944.0075000000002</v>
      </c>
      <c r="G63" s="18">
        <f t="shared" si="2"/>
        <v>0</v>
      </c>
      <c r="H63" s="18">
        <v>100</v>
      </c>
      <c r="I63" s="19" t="s">
        <v>29</v>
      </c>
      <c r="J63" s="19">
        <v>10</v>
      </c>
      <c r="K63" s="26">
        <v>6000</v>
      </c>
      <c r="L63" s="21">
        <f t="shared" si="3"/>
        <v>1.0380382862475723</v>
      </c>
      <c r="M63" s="22">
        <v>35000</v>
      </c>
      <c r="N63" s="23">
        <f t="shared" si="4"/>
        <v>3500</v>
      </c>
      <c r="O63" s="21">
        <f t="shared" si="5"/>
        <v>0.1888556669777505</v>
      </c>
      <c r="P63" s="24">
        <v>33000</v>
      </c>
      <c r="Q63" s="18">
        <f t="shared" si="6"/>
        <v>3300</v>
      </c>
      <c r="R63" s="21">
        <f t="shared" si="7"/>
        <v>0.12092105743616476</v>
      </c>
    </row>
    <row r="64" spans="1:18" ht="15.5" x14ac:dyDescent="0.45">
      <c r="A64" s="12" t="s">
        <v>149</v>
      </c>
      <c r="B64" s="25" t="s">
        <v>150</v>
      </c>
      <c r="C64" s="14" t="str">
        <f>C61</f>
        <v>OBAT KERAS</v>
      </c>
      <c r="D64" s="15">
        <v>10250</v>
      </c>
      <c r="E64" s="16">
        <f t="shared" si="0"/>
        <v>10403.75</v>
      </c>
      <c r="F64" s="17">
        <f t="shared" si="1"/>
        <v>1040.375</v>
      </c>
      <c r="G64" s="18">
        <f t="shared" si="2"/>
        <v>0</v>
      </c>
      <c r="H64" s="18">
        <v>100</v>
      </c>
      <c r="I64" s="19" t="s">
        <v>29</v>
      </c>
      <c r="J64" s="19">
        <v>10</v>
      </c>
      <c r="K64" s="26">
        <v>5000</v>
      </c>
      <c r="L64" s="21">
        <f t="shared" si="3"/>
        <v>3.8059593896431574</v>
      </c>
      <c r="M64" s="22">
        <v>16000</v>
      </c>
      <c r="N64" s="23">
        <f t="shared" si="4"/>
        <v>1600</v>
      </c>
      <c r="O64" s="21">
        <f t="shared" si="5"/>
        <v>0.53790700468581043</v>
      </c>
      <c r="P64" s="24">
        <v>14000</v>
      </c>
      <c r="Q64" s="18">
        <f t="shared" si="6"/>
        <v>1400</v>
      </c>
      <c r="R64" s="21">
        <f t="shared" si="7"/>
        <v>0.34566862910008411</v>
      </c>
    </row>
    <row r="65" spans="1:18" ht="15.5" x14ac:dyDescent="0.45">
      <c r="A65" s="12" t="s">
        <v>151</v>
      </c>
      <c r="B65" s="25" t="s">
        <v>152</v>
      </c>
      <c r="C65" s="14" t="s">
        <v>32</v>
      </c>
      <c r="D65" s="15">
        <v>11655</v>
      </c>
      <c r="E65" s="16">
        <f t="shared" si="0"/>
        <v>11829.825000000001</v>
      </c>
      <c r="F65" s="17">
        <f t="shared" si="1"/>
        <v>1182.9825000000001</v>
      </c>
      <c r="G65" s="18">
        <f t="shared" si="2"/>
        <v>0</v>
      </c>
      <c r="H65" s="18">
        <v>100</v>
      </c>
      <c r="I65" s="19" t="s">
        <v>29</v>
      </c>
      <c r="J65" s="19">
        <v>10</v>
      </c>
      <c r="K65" s="26">
        <v>6000</v>
      </c>
      <c r="L65" s="21">
        <f t="shared" si="3"/>
        <v>4.0719262541922641</v>
      </c>
      <c r="M65" s="22">
        <v>15000</v>
      </c>
      <c r="N65" s="23">
        <f t="shared" si="4"/>
        <v>1500</v>
      </c>
      <c r="O65" s="21">
        <f t="shared" si="5"/>
        <v>0.26798156354806596</v>
      </c>
      <c r="P65" s="24">
        <v>14000</v>
      </c>
      <c r="Q65" s="18">
        <f t="shared" si="6"/>
        <v>1400</v>
      </c>
      <c r="R65" s="21">
        <f t="shared" si="7"/>
        <v>0.1834494593115282</v>
      </c>
    </row>
    <row r="66" spans="1:18" ht="15.5" x14ac:dyDescent="0.45">
      <c r="A66" s="12" t="s">
        <v>153</v>
      </c>
      <c r="B66" s="25" t="s">
        <v>154</v>
      </c>
      <c r="C66" s="14" t="str">
        <f>C57</f>
        <v>OBAT BEBAS TERBATAS</v>
      </c>
      <c r="D66" s="15">
        <v>19800</v>
      </c>
      <c r="E66" s="16">
        <f t="shared" ref="E66:E129" si="8">(D66*1.5%)+D66</f>
        <v>20097</v>
      </c>
      <c r="F66" s="17">
        <f t="shared" ref="F66:F129" si="9">E66/J66</f>
        <v>6699</v>
      </c>
      <c r="G66" s="18">
        <f t="shared" ref="G66:G129" si="10">F66*T66</f>
        <v>0</v>
      </c>
      <c r="H66" s="18">
        <v>100</v>
      </c>
      <c r="I66" s="19" t="s">
        <v>29</v>
      </c>
      <c r="J66" s="19">
        <v>3</v>
      </c>
      <c r="K66" s="26">
        <v>10000</v>
      </c>
      <c r="L66" s="21">
        <f t="shared" ref="L66:L129" si="11">(K66-F66)/F66</f>
        <v>0.49276011344976861</v>
      </c>
      <c r="M66" s="22">
        <v>23000</v>
      </c>
      <c r="N66" s="23">
        <f t="shared" ref="N66:N129" si="12">M66/J66</f>
        <v>7666.666666666667</v>
      </c>
      <c r="O66" s="21">
        <f t="shared" ref="O66:O129" si="13">(N66-F66)/F66</f>
        <v>0.14444942031148933</v>
      </c>
      <c r="P66" s="24">
        <v>22800</v>
      </c>
      <c r="Q66" s="18">
        <f t="shared" ref="Q66:Q129" si="14">P66/J66</f>
        <v>7600</v>
      </c>
      <c r="R66" s="21">
        <f t="shared" ref="R66:R129" si="15">(Q66-F66)/F66</f>
        <v>0.13449768622182415</v>
      </c>
    </row>
    <row r="67" spans="1:18" ht="15.5" x14ac:dyDescent="0.45">
      <c r="A67" s="12" t="s">
        <v>155</v>
      </c>
      <c r="B67" s="25" t="s">
        <v>156</v>
      </c>
      <c r="C67" s="14" t="s">
        <v>32</v>
      </c>
      <c r="D67" s="16">
        <v>4662</v>
      </c>
      <c r="E67" s="16">
        <f t="shared" si="8"/>
        <v>4731.93</v>
      </c>
      <c r="F67" s="17">
        <f t="shared" si="9"/>
        <v>1577.3100000000002</v>
      </c>
      <c r="G67" s="18">
        <f t="shared" si="10"/>
        <v>0</v>
      </c>
      <c r="H67" s="18">
        <v>75</v>
      </c>
      <c r="I67" s="19" t="s">
        <v>29</v>
      </c>
      <c r="J67" s="19">
        <v>3</v>
      </c>
      <c r="K67" s="26">
        <v>6000</v>
      </c>
      <c r="L67" s="21">
        <f t="shared" si="11"/>
        <v>2.8039446906441974</v>
      </c>
      <c r="M67" s="22">
        <v>6000</v>
      </c>
      <c r="N67" s="23">
        <f t="shared" si="12"/>
        <v>2000</v>
      </c>
      <c r="O67" s="21">
        <f t="shared" si="13"/>
        <v>0.26798156354806585</v>
      </c>
      <c r="P67" s="24">
        <v>6000</v>
      </c>
      <c r="Q67" s="18">
        <f t="shared" si="14"/>
        <v>2000</v>
      </c>
      <c r="R67" s="21">
        <f t="shared" si="15"/>
        <v>0.26798156354806585</v>
      </c>
    </row>
    <row r="68" spans="1:18" ht="15.5" x14ac:dyDescent="0.45">
      <c r="A68" s="12" t="s">
        <v>157</v>
      </c>
      <c r="B68" s="25" t="s">
        <v>158</v>
      </c>
      <c r="C68" s="14" t="s">
        <v>32</v>
      </c>
      <c r="D68" s="16">
        <v>18950</v>
      </c>
      <c r="E68" s="16">
        <f t="shared" si="8"/>
        <v>19234.25</v>
      </c>
      <c r="F68" s="17">
        <f t="shared" si="9"/>
        <v>1923.425</v>
      </c>
      <c r="G68" s="18">
        <f t="shared" si="10"/>
        <v>0</v>
      </c>
      <c r="H68" s="18">
        <v>100</v>
      </c>
      <c r="I68" s="19" t="s">
        <v>29</v>
      </c>
      <c r="J68" s="19">
        <v>10</v>
      </c>
      <c r="K68" s="26">
        <v>5000</v>
      </c>
      <c r="L68" s="21">
        <f t="shared" si="11"/>
        <v>1.5995294851631854</v>
      </c>
      <c r="M68" s="22">
        <v>23000</v>
      </c>
      <c r="N68" s="23">
        <f t="shared" si="12"/>
        <v>2300</v>
      </c>
      <c r="O68" s="21">
        <f t="shared" si="13"/>
        <v>0.19578356317506534</v>
      </c>
      <c r="P68" s="24">
        <v>22000</v>
      </c>
      <c r="Q68" s="18">
        <f t="shared" si="14"/>
        <v>2200</v>
      </c>
      <c r="R68" s="21">
        <f t="shared" si="15"/>
        <v>0.14379297347180164</v>
      </c>
    </row>
    <row r="69" spans="1:18" ht="15.5" x14ac:dyDescent="0.45">
      <c r="A69" s="12" t="s">
        <v>159</v>
      </c>
      <c r="B69" s="25" t="s">
        <v>160</v>
      </c>
      <c r="C69" s="33" t="s">
        <v>32</v>
      </c>
      <c r="D69" s="16">
        <v>9500</v>
      </c>
      <c r="E69" s="16">
        <f t="shared" si="8"/>
        <v>9642.5</v>
      </c>
      <c r="F69" s="17">
        <f t="shared" si="9"/>
        <v>964.25</v>
      </c>
      <c r="G69" s="18">
        <f t="shared" si="10"/>
        <v>0</v>
      </c>
      <c r="H69" s="18">
        <v>100</v>
      </c>
      <c r="I69" s="19" t="s">
        <v>29</v>
      </c>
      <c r="J69" s="19">
        <v>10</v>
      </c>
      <c r="K69" s="26">
        <v>4000</v>
      </c>
      <c r="L69" s="21">
        <f t="shared" si="11"/>
        <v>3.1483017889551466</v>
      </c>
      <c r="M69" s="22">
        <v>12000</v>
      </c>
      <c r="N69" s="23">
        <f t="shared" si="12"/>
        <v>1200</v>
      </c>
      <c r="O69" s="21">
        <f t="shared" si="13"/>
        <v>0.24449053668654394</v>
      </c>
      <c r="P69" s="24">
        <v>11000</v>
      </c>
      <c r="Q69" s="18">
        <f t="shared" si="14"/>
        <v>1100</v>
      </c>
      <c r="R69" s="21">
        <f t="shared" si="15"/>
        <v>0.14078299196266528</v>
      </c>
    </row>
    <row r="70" spans="1:18" ht="15.5" x14ac:dyDescent="0.45">
      <c r="A70" s="12" t="s">
        <v>161</v>
      </c>
      <c r="B70" s="25" t="s">
        <v>162</v>
      </c>
      <c r="C70" s="14" t="s">
        <v>32</v>
      </c>
      <c r="D70" s="16">
        <v>24000</v>
      </c>
      <c r="E70" s="16">
        <f t="shared" si="8"/>
        <v>24360</v>
      </c>
      <c r="F70" s="17">
        <f t="shared" si="9"/>
        <v>2436</v>
      </c>
      <c r="G70" s="18">
        <f t="shared" si="10"/>
        <v>0</v>
      </c>
      <c r="H70" s="18">
        <v>100</v>
      </c>
      <c r="I70" s="19" t="s">
        <v>29</v>
      </c>
      <c r="J70" s="19">
        <v>10</v>
      </c>
      <c r="K70" s="26">
        <v>5000</v>
      </c>
      <c r="L70" s="21">
        <f t="shared" si="11"/>
        <v>1.0525451559934318</v>
      </c>
      <c r="M70" s="22">
        <v>29000</v>
      </c>
      <c r="N70" s="23">
        <f t="shared" si="12"/>
        <v>2900</v>
      </c>
      <c r="O70" s="21">
        <f t="shared" si="13"/>
        <v>0.19047619047619047</v>
      </c>
      <c r="P70" s="24">
        <v>27500</v>
      </c>
      <c r="Q70" s="18">
        <f t="shared" si="14"/>
        <v>2750</v>
      </c>
      <c r="R70" s="21">
        <f t="shared" si="15"/>
        <v>0.12889983579638753</v>
      </c>
    </row>
    <row r="71" spans="1:18" ht="15.5" x14ac:dyDescent="0.45">
      <c r="A71" s="12" t="s">
        <v>163</v>
      </c>
      <c r="B71" s="25" t="s">
        <v>164</v>
      </c>
      <c r="C71" s="14" t="s">
        <v>32</v>
      </c>
      <c r="D71" s="15">
        <v>9416</v>
      </c>
      <c r="E71" s="16">
        <f t="shared" si="8"/>
        <v>9557.24</v>
      </c>
      <c r="F71" s="17">
        <f t="shared" si="9"/>
        <v>955.72399999999993</v>
      </c>
      <c r="G71" s="18">
        <f t="shared" si="10"/>
        <v>0</v>
      </c>
      <c r="H71" s="18">
        <v>100</v>
      </c>
      <c r="I71" s="19" t="s">
        <v>29</v>
      </c>
      <c r="J71" s="19">
        <v>10</v>
      </c>
      <c r="K71" s="26">
        <v>5000</v>
      </c>
      <c r="L71" s="21">
        <f t="shared" si="11"/>
        <v>4.2316359116230213</v>
      </c>
      <c r="M71" s="22">
        <v>16000</v>
      </c>
      <c r="N71" s="23">
        <f t="shared" si="12"/>
        <v>1600</v>
      </c>
      <c r="O71" s="21">
        <f t="shared" si="13"/>
        <v>0.67412349171936681</v>
      </c>
      <c r="P71" s="24">
        <v>15000</v>
      </c>
      <c r="Q71" s="18">
        <f t="shared" si="14"/>
        <v>1500</v>
      </c>
      <c r="R71" s="21">
        <f t="shared" si="15"/>
        <v>0.56949077348690635</v>
      </c>
    </row>
    <row r="72" spans="1:18" ht="15.5" x14ac:dyDescent="0.45">
      <c r="A72" s="12" t="s">
        <v>165</v>
      </c>
      <c r="B72" s="25" t="s">
        <v>166</v>
      </c>
      <c r="C72" s="14" t="s">
        <v>32</v>
      </c>
      <c r="D72" s="15">
        <v>8880</v>
      </c>
      <c r="E72" s="16">
        <f t="shared" si="8"/>
        <v>9013.2000000000007</v>
      </c>
      <c r="F72" s="17">
        <f t="shared" si="9"/>
        <v>901.32</v>
      </c>
      <c r="G72" s="18">
        <f t="shared" si="10"/>
        <v>0</v>
      </c>
      <c r="H72" s="18">
        <v>100</v>
      </c>
      <c r="I72" s="19" t="s">
        <v>29</v>
      </c>
      <c r="J72" s="19">
        <v>10</v>
      </c>
      <c r="K72" s="26">
        <v>5000</v>
      </c>
      <c r="L72" s="21">
        <f t="shared" si="11"/>
        <v>4.5474193405227892</v>
      </c>
      <c r="M72" s="22">
        <v>14000</v>
      </c>
      <c r="N72" s="23">
        <f t="shared" si="12"/>
        <v>1400</v>
      </c>
      <c r="O72" s="21">
        <f t="shared" si="13"/>
        <v>0.55327741534638075</v>
      </c>
      <c r="P72" s="24">
        <v>13000</v>
      </c>
      <c r="Q72" s="18">
        <f t="shared" si="14"/>
        <v>1300</v>
      </c>
      <c r="R72" s="21">
        <f t="shared" si="15"/>
        <v>0.44232902853592498</v>
      </c>
    </row>
    <row r="73" spans="1:18" ht="15.5" x14ac:dyDescent="0.45">
      <c r="A73" s="12" t="s">
        <v>167</v>
      </c>
      <c r="B73" s="25" t="s">
        <v>168</v>
      </c>
      <c r="C73" s="14" t="str">
        <f>C70</f>
        <v>OBAT KERAS</v>
      </c>
      <c r="D73" s="15">
        <v>13077</v>
      </c>
      <c r="E73" s="16">
        <f t="shared" si="8"/>
        <v>13273.155000000001</v>
      </c>
      <c r="F73" s="17">
        <f t="shared" si="9"/>
        <v>1327.3155000000002</v>
      </c>
      <c r="G73" s="18">
        <f t="shared" si="10"/>
        <v>0</v>
      </c>
      <c r="H73" s="18">
        <v>100</v>
      </c>
      <c r="I73" s="19" t="s">
        <v>29</v>
      </c>
      <c r="J73" s="19">
        <v>10</v>
      </c>
      <c r="K73" s="26">
        <v>5000</v>
      </c>
      <c r="L73" s="21">
        <f t="shared" si="11"/>
        <v>2.7670018921650499</v>
      </c>
      <c r="M73" s="22">
        <v>25000</v>
      </c>
      <c r="N73" s="23">
        <f t="shared" si="12"/>
        <v>2500</v>
      </c>
      <c r="O73" s="21">
        <f t="shared" si="13"/>
        <v>0.88350094608252494</v>
      </c>
      <c r="P73" s="24">
        <v>24000</v>
      </c>
      <c r="Q73" s="18">
        <f t="shared" si="14"/>
        <v>2400</v>
      </c>
      <c r="R73" s="21">
        <f t="shared" si="15"/>
        <v>0.80816090823922404</v>
      </c>
    </row>
    <row r="74" spans="1:18" ht="15.5" x14ac:dyDescent="0.45">
      <c r="A74" s="12" t="s">
        <v>169</v>
      </c>
      <c r="B74" s="25" t="s">
        <v>170</v>
      </c>
      <c r="C74" s="14" t="str">
        <f>C71</f>
        <v>OBAT KERAS</v>
      </c>
      <c r="D74" s="15">
        <v>8100</v>
      </c>
      <c r="E74" s="16">
        <f t="shared" si="8"/>
        <v>8221.5</v>
      </c>
      <c r="F74" s="17">
        <f t="shared" si="9"/>
        <v>822.15</v>
      </c>
      <c r="G74" s="18">
        <f t="shared" si="10"/>
        <v>0</v>
      </c>
      <c r="H74" s="18">
        <v>100</v>
      </c>
      <c r="I74" s="19" t="s">
        <v>29</v>
      </c>
      <c r="J74" s="19">
        <v>10</v>
      </c>
      <c r="K74" s="26">
        <v>4000</v>
      </c>
      <c r="L74" s="21">
        <f t="shared" si="11"/>
        <v>3.8652922216140606</v>
      </c>
      <c r="M74" s="22">
        <v>13000</v>
      </c>
      <c r="N74" s="23">
        <f t="shared" si="12"/>
        <v>1300</v>
      </c>
      <c r="O74" s="21">
        <f t="shared" si="13"/>
        <v>0.58121997202456976</v>
      </c>
      <c r="P74" s="24">
        <v>12000</v>
      </c>
      <c r="Q74" s="18">
        <f t="shared" si="14"/>
        <v>1200</v>
      </c>
      <c r="R74" s="21">
        <f t="shared" si="15"/>
        <v>0.45958766648421823</v>
      </c>
    </row>
    <row r="75" spans="1:18" ht="15.5" x14ac:dyDescent="0.45">
      <c r="A75" s="12" t="s">
        <v>171</v>
      </c>
      <c r="B75" s="25" t="s">
        <v>172</v>
      </c>
      <c r="C75" s="14" t="s">
        <v>32</v>
      </c>
      <c r="D75" s="15">
        <v>3441</v>
      </c>
      <c r="E75" s="16">
        <f t="shared" si="8"/>
        <v>3492.6149999999998</v>
      </c>
      <c r="F75" s="17">
        <f t="shared" si="9"/>
        <v>1164.2049999999999</v>
      </c>
      <c r="G75" s="18">
        <f t="shared" si="10"/>
        <v>0</v>
      </c>
      <c r="H75" s="18">
        <v>100</v>
      </c>
      <c r="I75" s="19" t="s">
        <v>29</v>
      </c>
      <c r="J75" s="19">
        <v>3</v>
      </c>
      <c r="K75" s="26">
        <v>5000</v>
      </c>
      <c r="L75" s="21">
        <f t="shared" si="11"/>
        <v>3.2947762636305464</v>
      </c>
      <c r="M75" s="22">
        <v>6000</v>
      </c>
      <c r="N75" s="23">
        <f t="shared" si="12"/>
        <v>2000</v>
      </c>
      <c r="O75" s="21">
        <f t="shared" si="13"/>
        <v>0.71791050545221857</v>
      </c>
      <c r="P75" s="24">
        <v>5000</v>
      </c>
      <c r="Q75" s="18">
        <f t="shared" si="14"/>
        <v>1666.6666666666667</v>
      </c>
      <c r="R75" s="21">
        <f t="shared" si="15"/>
        <v>0.43159208787684888</v>
      </c>
    </row>
    <row r="76" spans="1:18" ht="15.5" x14ac:dyDescent="0.45">
      <c r="A76" s="12" t="s">
        <v>173</v>
      </c>
      <c r="B76" s="25" t="s">
        <v>174</v>
      </c>
      <c r="C76" s="14" t="str">
        <f>C75</f>
        <v>OBAT KERAS</v>
      </c>
      <c r="D76" s="15">
        <v>13875</v>
      </c>
      <c r="E76" s="16">
        <f t="shared" si="8"/>
        <v>14083.125</v>
      </c>
      <c r="F76" s="17">
        <f t="shared" si="9"/>
        <v>4694.375</v>
      </c>
      <c r="G76" s="18">
        <f t="shared" si="10"/>
        <v>0</v>
      </c>
      <c r="H76" s="18">
        <v>100</v>
      </c>
      <c r="I76" s="19" t="s">
        <v>29</v>
      </c>
      <c r="J76" s="19">
        <v>3</v>
      </c>
      <c r="K76" s="26">
        <v>6000</v>
      </c>
      <c r="L76" s="21">
        <f t="shared" si="11"/>
        <v>0.27812541605645053</v>
      </c>
      <c r="M76" s="22">
        <v>18000</v>
      </c>
      <c r="N76" s="23">
        <f t="shared" si="12"/>
        <v>6000</v>
      </c>
      <c r="O76" s="21">
        <f t="shared" si="13"/>
        <v>0.27812541605645053</v>
      </c>
      <c r="P76" s="24">
        <v>16000</v>
      </c>
      <c r="Q76" s="18">
        <f t="shared" si="14"/>
        <v>5333.333333333333</v>
      </c>
      <c r="R76" s="21">
        <f t="shared" si="15"/>
        <v>0.13611148093906708</v>
      </c>
    </row>
    <row r="77" spans="1:18" ht="15.5" x14ac:dyDescent="0.45">
      <c r="A77" s="12" t="s">
        <v>175</v>
      </c>
      <c r="B77" s="25" t="s">
        <v>176</v>
      </c>
      <c r="C77" s="14" t="str">
        <f>C76</f>
        <v>OBAT KERAS</v>
      </c>
      <c r="D77" s="15">
        <v>2677</v>
      </c>
      <c r="E77" s="16">
        <f t="shared" si="8"/>
        <v>2717.1550000000002</v>
      </c>
      <c r="F77" s="17">
        <f t="shared" si="9"/>
        <v>905.71833333333336</v>
      </c>
      <c r="G77" s="18">
        <f t="shared" si="10"/>
        <v>0</v>
      </c>
      <c r="H77" s="18">
        <v>75</v>
      </c>
      <c r="I77" s="19" t="s">
        <v>29</v>
      </c>
      <c r="J77" s="19">
        <v>3</v>
      </c>
      <c r="K77" s="26">
        <v>5000</v>
      </c>
      <c r="L77" s="21">
        <f t="shared" si="11"/>
        <v>4.5204800609460998</v>
      </c>
      <c r="M77" s="22">
        <v>6000</v>
      </c>
      <c r="N77" s="23">
        <f t="shared" si="12"/>
        <v>2000</v>
      </c>
      <c r="O77" s="21">
        <f t="shared" si="13"/>
        <v>1.2081920243784401</v>
      </c>
      <c r="P77" s="24">
        <v>5500</v>
      </c>
      <c r="Q77" s="18">
        <f t="shared" si="14"/>
        <v>1833.3333333333333</v>
      </c>
      <c r="R77" s="21">
        <f t="shared" si="15"/>
        <v>1.0241760223469032</v>
      </c>
    </row>
    <row r="78" spans="1:18" ht="15.5" x14ac:dyDescent="0.45">
      <c r="A78" s="12" t="s">
        <v>177</v>
      </c>
      <c r="B78" s="25" t="s">
        <v>178</v>
      </c>
      <c r="C78" s="14" t="s">
        <v>32</v>
      </c>
      <c r="D78" s="31">
        <v>4949</v>
      </c>
      <c r="E78" s="16">
        <f t="shared" si="8"/>
        <v>5023.2349999999997</v>
      </c>
      <c r="F78" s="17">
        <f t="shared" si="9"/>
        <v>5023.2349999999997</v>
      </c>
      <c r="G78" s="18">
        <f t="shared" si="10"/>
        <v>0</v>
      </c>
      <c r="H78" s="18">
        <v>50</v>
      </c>
      <c r="I78" s="32" t="s">
        <v>48</v>
      </c>
      <c r="J78" s="32">
        <v>1</v>
      </c>
      <c r="K78" s="26">
        <v>10000</v>
      </c>
      <c r="L78" s="21">
        <f t="shared" si="11"/>
        <v>0.99074898944604439</v>
      </c>
      <c r="M78" s="22">
        <v>6000</v>
      </c>
      <c r="N78" s="23">
        <f t="shared" si="12"/>
        <v>6000</v>
      </c>
      <c r="O78" s="21">
        <f t="shared" si="13"/>
        <v>0.19444939366762662</v>
      </c>
      <c r="P78" s="24">
        <v>5700</v>
      </c>
      <c r="Q78" s="18">
        <f t="shared" si="14"/>
        <v>5700</v>
      </c>
      <c r="R78" s="21">
        <f t="shared" si="15"/>
        <v>0.13472692398424529</v>
      </c>
    </row>
    <row r="79" spans="1:18" ht="15.5" x14ac:dyDescent="0.45">
      <c r="A79" s="12" t="s">
        <v>179</v>
      </c>
      <c r="B79" s="25" t="s">
        <v>180</v>
      </c>
      <c r="C79" s="14" t="s">
        <v>32</v>
      </c>
      <c r="D79" s="42">
        <v>47000</v>
      </c>
      <c r="E79" s="16">
        <f t="shared" si="8"/>
        <v>47705</v>
      </c>
      <c r="F79" s="17">
        <f t="shared" si="9"/>
        <v>4770.5</v>
      </c>
      <c r="G79" s="18">
        <f t="shared" si="10"/>
        <v>0</v>
      </c>
      <c r="H79" s="18">
        <v>100</v>
      </c>
      <c r="I79" s="19" t="s">
        <v>29</v>
      </c>
      <c r="J79" s="19">
        <v>10</v>
      </c>
      <c r="K79" s="29">
        <v>10000</v>
      </c>
      <c r="L79" s="21">
        <f t="shared" si="11"/>
        <v>1.096216329525207</v>
      </c>
      <c r="M79" s="43">
        <v>56000</v>
      </c>
      <c r="N79" s="23">
        <f t="shared" si="12"/>
        <v>5600</v>
      </c>
      <c r="O79" s="21">
        <f t="shared" si="13"/>
        <v>0.17388114453411593</v>
      </c>
      <c r="P79" s="24">
        <v>56000</v>
      </c>
      <c r="Q79" s="18">
        <f t="shared" si="14"/>
        <v>5600</v>
      </c>
      <c r="R79" s="21">
        <f t="shared" si="15"/>
        <v>0.17388114453411593</v>
      </c>
    </row>
    <row r="80" spans="1:18" ht="15.5" x14ac:dyDescent="0.45">
      <c r="A80" s="12" t="s">
        <v>181</v>
      </c>
      <c r="B80" s="25" t="s">
        <v>182</v>
      </c>
      <c r="C80" s="14" t="s">
        <v>32</v>
      </c>
      <c r="D80" s="15">
        <v>46499</v>
      </c>
      <c r="E80" s="16">
        <f t="shared" si="8"/>
        <v>47196.485000000001</v>
      </c>
      <c r="F80" s="17">
        <f t="shared" si="9"/>
        <v>4719.6485000000002</v>
      </c>
      <c r="G80" s="18">
        <f t="shared" si="10"/>
        <v>0</v>
      </c>
      <c r="H80" s="18">
        <v>100</v>
      </c>
      <c r="I80" s="19" t="s">
        <v>29</v>
      </c>
      <c r="J80" s="19">
        <v>10</v>
      </c>
      <c r="K80" s="26">
        <v>8000</v>
      </c>
      <c r="L80" s="21">
        <f t="shared" si="11"/>
        <v>0.69504148455123294</v>
      </c>
      <c r="M80" s="22">
        <v>56000</v>
      </c>
      <c r="N80" s="23">
        <f t="shared" si="12"/>
        <v>5600</v>
      </c>
      <c r="O80" s="21">
        <f t="shared" si="13"/>
        <v>0.18652903918586303</v>
      </c>
      <c r="P80" s="24">
        <v>55000</v>
      </c>
      <c r="Q80" s="18">
        <f t="shared" si="14"/>
        <v>5500</v>
      </c>
      <c r="R80" s="21">
        <f t="shared" si="15"/>
        <v>0.16534102062897263</v>
      </c>
    </row>
    <row r="81" spans="1:18" ht="15.5" x14ac:dyDescent="0.45">
      <c r="A81" s="12" t="s">
        <v>183</v>
      </c>
      <c r="B81" s="25" t="s">
        <v>184</v>
      </c>
      <c r="C81" s="14" t="s">
        <v>32</v>
      </c>
      <c r="D81" s="16">
        <v>4441</v>
      </c>
      <c r="E81" s="16">
        <f t="shared" si="8"/>
        <v>4507.6149999999998</v>
      </c>
      <c r="F81" s="17">
        <f t="shared" si="9"/>
        <v>4507.6149999999998</v>
      </c>
      <c r="G81" s="18">
        <f t="shared" si="10"/>
        <v>0</v>
      </c>
      <c r="H81" s="18">
        <v>100</v>
      </c>
      <c r="I81" s="19" t="s">
        <v>48</v>
      </c>
      <c r="J81" s="19">
        <v>1</v>
      </c>
      <c r="K81" s="26">
        <v>10000</v>
      </c>
      <c r="L81" s="21">
        <f t="shared" si="11"/>
        <v>1.2184680812358644</v>
      </c>
      <c r="M81" s="22">
        <v>6500</v>
      </c>
      <c r="N81" s="23">
        <f t="shared" si="12"/>
        <v>6500</v>
      </c>
      <c r="O81" s="21">
        <f t="shared" si="13"/>
        <v>0.44200425280331179</v>
      </c>
      <c r="P81" s="24">
        <v>5800</v>
      </c>
      <c r="Q81" s="18">
        <f t="shared" si="14"/>
        <v>5800</v>
      </c>
      <c r="R81" s="21">
        <f t="shared" si="15"/>
        <v>0.28671148711680128</v>
      </c>
    </row>
    <row r="82" spans="1:18" ht="15.5" x14ac:dyDescent="0.45">
      <c r="A82" s="12" t="s">
        <v>185</v>
      </c>
      <c r="B82" s="25" t="s">
        <v>186</v>
      </c>
      <c r="C82" s="14" t="s">
        <v>32</v>
      </c>
      <c r="D82" s="15">
        <v>84000</v>
      </c>
      <c r="E82" s="16">
        <f t="shared" si="8"/>
        <v>85260</v>
      </c>
      <c r="F82" s="17">
        <f t="shared" si="9"/>
        <v>4263</v>
      </c>
      <c r="G82" s="18">
        <f t="shared" si="10"/>
        <v>0</v>
      </c>
      <c r="H82" s="18">
        <v>100</v>
      </c>
      <c r="I82" s="19" t="s">
        <v>29</v>
      </c>
      <c r="J82" s="19">
        <v>20</v>
      </c>
      <c r="K82" s="26">
        <v>7000</v>
      </c>
      <c r="L82" s="21">
        <f t="shared" si="11"/>
        <v>0.64203612479474548</v>
      </c>
      <c r="M82" s="22">
        <v>105000</v>
      </c>
      <c r="N82" s="23">
        <f t="shared" si="12"/>
        <v>5250</v>
      </c>
      <c r="O82" s="21">
        <f t="shared" si="13"/>
        <v>0.23152709359605911</v>
      </c>
      <c r="P82" s="24">
        <v>100000</v>
      </c>
      <c r="Q82" s="18">
        <f t="shared" si="14"/>
        <v>5000</v>
      </c>
      <c r="R82" s="21">
        <f t="shared" si="15"/>
        <v>0.17288294628196105</v>
      </c>
    </row>
    <row r="83" spans="1:18" ht="15.5" x14ac:dyDescent="0.45">
      <c r="A83" s="12" t="s">
        <v>187</v>
      </c>
      <c r="B83" s="25" t="s">
        <v>188</v>
      </c>
      <c r="C83" s="14" t="s">
        <v>32</v>
      </c>
      <c r="D83" s="15">
        <v>30000</v>
      </c>
      <c r="E83" s="16">
        <f t="shared" si="8"/>
        <v>30450</v>
      </c>
      <c r="F83" s="17">
        <f t="shared" si="9"/>
        <v>3045</v>
      </c>
      <c r="G83" s="18">
        <f t="shared" si="10"/>
        <v>0</v>
      </c>
      <c r="H83" s="18">
        <v>100</v>
      </c>
      <c r="I83" s="19" t="s">
        <v>29</v>
      </c>
      <c r="J83" s="19">
        <v>10</v>
      </c>
      <c r="K83" s="26">
        <v>8000</v>
      </c>
      <c r="L83" s="21">
        <f t="shared" si="11"/>
        <v>1.6272577996715927</v>
      </c>
      <c r="M83" s="22">
        <v>35000</v>
      </c>
      <c r="N83" s="23">
        <f t="shared" si="12"/>
        <v>3500</v>
      </c>
      <c r="O83" s="21">
        <f t="shared" si="13"/>
        <v>0.14942528735632185</v>
      </c>
      <c r="P83" s="24">
        <v>35000</v>
      </c>
      <c r="Q83" s="18">
        <f t="shared" si="14"/>
        <v>3500</v>
      </c>
      <c r="R83" s="21">
        <f t="shared" si="15"/>
        <v>0.14942528735632185</v>
      </c>
    </row>
    <row r="84" spans="1:18" ht="15.5" x14ac:dyDescent="0.45">
      <c r="A84" s="12" t="s">
        <v>189</v>
      </c>
      <c r="B84" s="25" t="s">
        <v>190</v>
      </c>
      <c r="C84" s="14" t="s">
        <v>32</v>
      </c>
      <c r="D84" s="15">
        <v>6175</v>
      </c>
      <c r="E84" s="16">
        <f t="shared" si="8"/>
        <v>6267.625</v>
      </c>
      <c r="F84" s="17">
        <f t="shared" si="9"/>
        <v>6267.625</v>
      </c>
      <c r="G84" s="18">
        <f t="shared" si="10"/>
        <v>0</v>
      </c>
      <c r="H84" s="18">
        <v>36</v>
      </c>
      <c r="I84" s="19" t="s">
        <v>48</v>
      </c>
      <c r="J84" s="19">
        <v>1</v>
      </c>
      <c r="K84" s="20">
        <v>10000</v>
      </c>
      <c r="L84" s="21">
        <f t="shared" si="11"/>
        <v>0.59550068805967171</v>
      </c>
      <c r="M84" s="22">
        <v>7500</v>
      </c>
      <c r="N84" s="23">
        <f t="shared" si="12"/>
        <v>7500</v>
      </c>
      <c r="O84" s="21">
        <f t="shared" si="13"/>
        <v>0.19662551604475378</v>
      </c>
      <c r="P84" s="24">
        <v>7250</v>
      </c>
      <c r="Q84" s="18">
        <f t="shared" si="14"/>
        <v>7250</v>
      </c>
      <c r="R84" s="21">
        <f t="shared" si="15"/>
        <v>0.15673799884326201</v>
      </c>
    </row>
    <row r="85" spans="1:18" ht="15.5" x14ac:dyDescent="0.45">
      <c r="A85" s="12" t="s">
        <v>191</v>
      </c>
      <c r="B85" s="25" t="s">
        <v>192</v>
      </c>
      <c r="C85" s="14" t="s">
        <v>47</v>
      </c>
      <c r="D85" s="28">
        <v>9328</v>
      </c>
      <c r="E85" s="16">
        <f t="shared" si="8"/>
        <v>9467.92</v>
      </c>
      <c r="F85" s="17">
        <f t="shared" si="9"/>
        <v>9467.92</v>
      </c>
      <c r="G85" s="18">
        <f t="shared" si="10"/>
        <v>0</v>
      </c>
      <c r="H85" s="18">
        <v>100</v>
      </c>
      <c r="I85" s="32" t="s">
        <v>48</v>
      </c>
      <c r="J85" s="32">
        <v>1</v>
      </c>
      <c r="K85" s="29">
        <v>15000</v>
      </c>
      <c r="L85" s="21">
        <f t="shared" si="11"/>
        <v>0.58429729021791477</v>
      </c>
      <c r="M85" s="30">
        <v>13000</v>
      </c>
      <c r="N85" s="23">
        <f t="shared" si="12"/>
        <v>13000</v>
      </c>
      <c r="O85" s="21">
        <f t="shared" si="13"/>
        <v>0.37305765152219283</v>
      </c>
      <c r="P85" s="24">
        <v>12000</v>
      </c>
      <c r="Q85" s="18">
        <f t="shared" si="14"/>
        <v>12000</v>
      </c>
      <c r="R85" s="21">
        <f t="shared" si="15"/>
        <v>0.26743783217433181</v>
      </c>
    </row>
    <row r="86" spans="1:18" ht="15.5" x14ac:dyDescent="0.45">
      <c r="A86" s="12" t="s">
        <v>193</v>
      </c>
      <c r="B86" s="25" t="s">
        <v>194</v>
      </c>
      <c r="C86" s="14" t="s">
        <v>47</v>
      </c>
      <c r="D86" s="15">
        <v>8860</v>
      </c>
      <c r="E86" s="16">
        <f t="shared" si="8"/>
        <v>8992.9</v>
      </c>
      <c r="F86" s="17">
        <f t="shared" si="9"/>
        <v>8992.9</v>
      </c>
      <c r="G86" s="18">
        <f t="shared" si="10"/>
        <v>0</v>
      </c>
      <c r="H86" s="18">
        <v>100</v>
      </c>
      <c r="I86" s="32" t="s">
        <v>48</v>
      </c>
      <c r="J86" s="32">
        <v>1</v>
      </c>
      <c r="K86" s="26">
        <v>12000</v>
      </c>
      <c r="L86" s="21">
        <f t="shared" si="11"/>
        <v>0.33438601563455622</v>
      </c>
      <c r="M86" s="22">
        <v>10700</v>
      </c>
      <c r="N86" s="23">
        <f t="shared" si="12"/>
        <v>10700</v>
      </c>
      <c r="O86" s="21">
        <f t="shared" si="13"/>
        <v>0.18982753060747928</v>
      </c>
      <c r="P86" s="40">
        <v>10400</v>
      </c>
      <c r="Q86" s="18">
        <f t="shared" si="14"/>
        <v>10400</v>
      </c>
      <c r="R86" s="21">
        <f t="shared" si="15"/>
        <v>0.15646788021661537</v>
      </c>
    </row>
    <row r="87" spans="1:18" ht="15.5" x14ac:dyDescent="0.45">
      <c r="A87" s="12" t="s">
        <v>195</v>
      </c>
      <c r="B87" s="25" t="s">
        <v>196</v>
      </c>
      <c r="C87" s="14" t="s">
        <v>47</v>
      </c>
      <c r="D87" s="15">
        <v>7961</v>
      </c>
      <c r="E87" s="16">
        <f t="shared" si="8"/>
        <v>8080.415</v>
      </c>
      <c r="F87" s="17">
        <f t="shared" si="9"/>
        <v>8080.415</v>
      </c>
      <c r="G87" s="18">
        <f t="shared" si="10"/>
        <v>0</v>
      </c>
      <c r="H87" s="18">
        <v>2</v>
      </c>
      <c r="I87" s="32" t="s">
        <v>48</v>
      </c>
      <c r="J87" s="32">
        <v>1</v>
      </c>
      <c r="K87" s="26">
        <v>10000</v>
      </c>
      <c r="L87" s="21">
        <f t="shared" si="11"/>
        <v>0.2375601995689578</v>
      </c>
      <c r="M87" s="22">
        <v>10000</v>
      </c>
      <c r="N87" s="23">
        <f t="shared" si="12"/>
        <v>10000</v>
      </c>
      <c r="O87" s="21">
        <f t="shared" si="13"/>
        <v>0.2375601995689578</v>
      </c>
      <c r="P87" s="24">
        <v>9000</v>
      </c>
      <c r="Q87" s="18">
        <f t="shared" si="14"/>
        <v>9000</v>
      </c>
      <c r="R87" s="21">
        <f t="shared" si="15"/>
        <v>0.113804179612062</v>
      </c>
    </row>
    <row r="88" spans="1:18" ht="15.5" x14ac:dyDescent="0.45">
      <c r="A88" s="12" t="s">
        <v>197</v>
      </c>
      <c r="B88" s="25" t="s">
        <v>198</v>
      </c>
      <c r="C88" s="14" t="s">
        <v>47</v>
      </c>
      <c r="D88" s="15">
        <v>12798</v>
      </c>
      <c r="E88" s="16">
        <f t="shared" si="8"/>
        <v>12989.97</v>
      </c>
      <c r="F88" s="17">
        <f t="shared" si="9"/>
        <v>12989.97</v>
      </c>
      <c r="G88" s="18">
        <f t="shared" si="10"/>
        <v>0</v>
      </c>
      <c r="H88" s="18">
        <v>2</v>
      </c>
      <c r="I88" s="32" t="s">
        <v>48</v>
      </c>
      <c r="J88" s="32">
        <v>1</v>
      </c>
      <c r="K88" s="26">
        <v>17000</v>
      </c>
      <c r="L88" s="21">
        <f t="shared" si="11"/>
        <v>0.30870202163669358</v>
      </c>
      <c r="M88" s="22">
        <v>16000</v>
      </c>
      <c r="N88" s="23">
        <f t="shared" si="12"/>
        <v>16000</v>
      </c>
      <c r="O88" s="21">
        <f t="shared" si="13"/>
        <v>0.23171954977571163</v>
      </c>
      <c r="P88" s="24">
        <v>14500</v>
      </c>
      <c r="Q88" s="18">
        <f t="shared" si="14"/>
        <v>14500</v>
      </c>
      <c r="R88" s="21">
        <f t="shared" si="15"/>
        <v>0.11624584198423867</v>
      </c>
    </row>
    <row r="89" spans="1:18" ht="15.5" x14ac:dyDescent="0.45">
      <c r="A89" s="12" t="s">
        <v>199</v>
      </c>
      <c r="B89" s="34" t="s">
        <v>200</v>
      </c>
      <c r="C89" s="14" t="s">
        <v>47</v>
      </c>
      <c r="D89" s="15">
        <v>5670</v>
      </c>
      <c r="E89" s="16">
        <f t="shared" si="8"/>
        <v>5755.05</v>
      </c>
      <c r="F89" s="17">
        <f t="shared" si="9"/>
        <v>5755.05</v>
      </c>
      <c r="G89" s="18">
        <f t="shared" si="10"/>
        <v>0</v>
      </c>
      <c r="H89" s="18">
        <v>2</v>
      </c>
      <c r="I89" s="32" t="s">
        <v>48</v>
      </c>
      <c r="J89" s="32">
        <v>1</v>
      </c>
      <c r="K89" s="26">
        <v>8000</v>
      </c>
      <c r="L89" s="21">
        <f t="shared" si="11"/>
        <v>0.39008349188973157</v>
      </c>
      <c r="M89" s="22">
        <v>7000</v>
      </c>
      <c r="N89" s="23">
        <f t="shared" si="12"/>
        <v>7000</v>
      </c>
      <c r="O89" s="21">
        <f t="shared" si="13"/>
        <v>0.21632305540351512</v>
      </c>
      <c r="P89" s="24">
        <v>7000</v>
      </c>
      <c r="Q89" s="18">
        <f t="shared" si="14"/>
        <v>7000</v>
      </c>
      <c r="R89" s="21">
        <f t="shared" si="15"/>
        <v>0.21632305540351512</v>
      </c>
    </row>
    <row r="90" spans="1:18" ht="15.5" x14ac:dyDescent="0.45">
      <c r="A90" s="12" t="s">
        <v>201</v>
      </c>
      <c r="B90" s="25" t="s">
        <v>202</v>
      </c>
      <c r="C90" s="14" t="s">
        <v>32</v>
      </c>
      <c r="D90" s="15">
        <v>8721</v>
      </c>
      <c r="E90" s="16">
        <f t="shared" si="8"/>
        <v>8851.8150000000005</v>
      </c>
      <c r="F90" s="17">
        <f t="shared" si="9"/>
        <v>8851.8150000000005</v>
      </c>
      <c r="G90" s="18">
        <f t="shared" si="10"/>
        <v>0</v>
      </c>
      <c r="H90" s="18">
        <v>2</v>
      </c>
      <c r="I90" s="19" t="s">
        <v>48</v>
      </c>
      <c r="J90" s="32">
        <v>1</v>
      </c>
      <c r="K90" s="26">
        <v>11000</v>
      </c>
      <c r="L90" s="21">
        <f t="shared" si="11"/>
        <v>0.24268299778068106</v>
      </c>
      <c r="M90" s="22">
        <v>10500</v>
      </c>
      <c r="N90" s="23">
        <f t="shared" si="12"/>
        <v>10500</v>
      </c>
      <c r="O90" s="21">
        <f t="shared" si="13"/>
        <v>0.18619740697246828</v>
      </c>
      <c r="P90" s="24">
        <v>10000</v>
      </c>
      <c r="Q90" s="18">
        <f t="shared" si="14"/>
        <v>10000</v>
      </c>
      <c r="R90" s="21">
        <f t="shared" si="15"/>
        <v>0.12971181616425551</v>
      </c>
    </row>
    <row r="91" spans="1:18" ht="15.5" x14ac:dyDescent="0.45">
      <c r="A91" s="12" t="s">
        <v>203</v>
      </c>
      <c r="B91" s="25" t="s">
        <v>204</v>
      </c>
      <c r="C91" s="14" t="s">
        <v>47</v>
      </c>
      <c r="D91" s="15">
        <v>14204</v>
      </c>
      <c r="E91" s="16">
        <f t="shared" si="8"/>
        <v>14417.06</v>
      </c>
      <c r="F91" s="17">
        <f t="shared" si="9"/>
        <v>14417.06</v>
      </c>
      <c r="G91" s="18">
        <f t="shared" si="10"/>
        <v>0</v>
      </c>
      <c r="H91" s="18">
        <v>6</v>
      </c>
      <c r="I91" s="32" t="s">
        <v>48</v>
      </c>
      <c r="J91" s="32">
        <v>1</v>
      </c>
      <c r="K91" s="26">
        <v>18000</v>
      </c>
      <c r="L91" s="21">
        <f t="shared" si="11"/>
        <v>0.24852084960456575</v>
      </c>
      <c r="M91" s="22">
        <v>18000</v>
      </c>
      <c r="N91" s="23">
        <f t="shared" si="12"/>
        <v>18000</v>
      </c>
      <c r="O91" s="21">
        <f t="shared" si="13"/>
        <v>0.24852084960456575</v>
      </c>
      <c r="P91" s="24">
        <v>16300</v>
      </c>
      <c r="Q91" s="18">
        <f t="shared" si="14"/>
        <v>16300</v>
      </c>
      <c r="R91" s="21">
        <f t="shared" si="15"/>
        <v>0.13060499158635677</v>
      </c>
    </row>
    <row r="92" spans="1:18" ht="15.5" x14ac:dyDescent="0.45">
      <c r="A92" s="12" t="s">
        <v>205</v>
      </c>
      <c r="B92" s="25" t="s">
        <v>206</v>
      </c>
      <c r="C92" s="14" t="s">
        <v>32</v>
      </c>
      <c r="D92" s="15">
        <v>32729</v>
      </c>
      <c r="E92" s="16">
        <f t="shared" si="8"/>
        <v>33219.934999999998</v>
      </c>
      <c r="F92" s="17">
        <f t="shared" si="9"/>
        <v>3321.9934999999996</v>
      </c>
      <c r="G92" s="18">
        <f t="shared" si="10"/>
        <v>0</v>
      </c>
      <c r="H92" s="18">
        <v>100</v>
      </c>
      <c r="I92" s="19" t="s">
        <v>29</v>
      </c>
      <c r="J92" s="19">
        <v>10</v>
      </c>
      <c r="K92" s="26">
        <v>5000</v>
      </c>
      <c r="L92" s="21">
        <f t="shared" si="11"/>
        <v>0.50512034415479756</v>
      </c>
      <c r="M92" s="22">
        <v>42000</v>
      </c>
      <c r="N92" s="23">
        <f t="shared" si="12"/>
        <v>4200</v>
      </c>
      <c r="O92" s="21">
        <f t="shared" si="13"/>
        <v>0.26430108909002997</v>
      </c>
      <c r="P92" s="24">
        <v>40000</v>
      </c>
      <c r="Q92" s="18">
        <f t="shared" si="14"/>
        <v>4000</v>
      </c>
      <c r="R92" s="21">
        <f t="shared" si="15"/>
        <v>0.20409627532383809</v>
      </c>
    </row>
    <row r="93" spans="1:18" ht="15.5" x14ac:dyDescent="0.45">
      <c r="A93" s="12" t="s">
        <v>207</v>
      </c>
      <c r="B93" s="25" t="s">
        <v>208</v>
      </c>
      <c r="C93" s="14" t="s">
        <v>47</v>
      </c>
      <c r="D93" s="15">
        <v>7459</v>
      </c>
      <c r="E93" s="16">
        <f t="shared" si="8"/>
        <v>7570.8850000000002</v>
      </c>
      <c r="F93" s="17">
        <f t="shared" si="9"/>
        <v>7570.8850000000002</v>
      </c>
      <c r="G93" s="18">
        <f t="shared" si="10"/>
        <v>0</v>
      </c>
      <c r="H93" s="18">
        <v>100</v>
      </c>
      <c r="I93" s="32" t="s">
        <v>48</v>
      </c>
      <c r="J93" s="32">
        <v>1</v>
      </c>
      <c r="K93" s="26">
        <v>12000</v>
      </c>
      <c r="L93" s="21">
        <f t="shared" si="11"/>
        <v>0.58501945281165935</v>
      </c>
      <c r="M93" s="22">
        <v>8700</v>
      </c>
      <c r="N93" s="23">
        <f t="shared" si="12"/>
        <v>8700</v>
      </c>
      <c r="O93" s="21">
        <f t="shared" si="13"/>
        <v>0.14913910328845303</v>
      </c>
      <c r="P93" s="24">
        <v>8500</v>
      </c>
      <c r="Q93" s="18">
        <f t="shared" si="14"/>
        <v>8500</v>
      </c>
      <c r="R93" s="21">
        <f t="shared" si="15"/>
        <v>0.12272211240825871</v>
      </c>
    </row>
    <row r="94" spans="1:18" ht="15.5" x14ac:dyDescent="0.45">
      <c r="A94" s="12" t="s">
        <v>209</v>
      </c>
      <c r="B94" s="25" t="s">
        <v>210</v>
      </c>
      <c r="C94" s="14" t="s">
        <v>47</v>
      </c>
      <c r="D94" s="15">
        <v>40736</v>
      </c>
      <c r="E94" s="16">
        <f t="shared" si="8"/>
        <v>41347.040000000001</v>
      </c>
      <c r="F94" s="17">
        <f t="shared" si="9"/>
        <v>4134.7039999999997</v>
      </c>
      <c r="G94" s="18">
        <f t="shared" si="10"/>
        <v>0</v>
      </c>
      <c r="H94" s="18">
        <v>100</v>
      </c>
      <c r="I94" s="19" t="s">
        <v>29</v>
      </c>
      <c r="J94" s="19">
        <v>10</v>
      </c>
      <c r="K94" s="26">
        <v>8000</v>
      </c>
      <c r="L94" s="21">
        <f t="shared" si="11"/>
        <v>0.93484225231116924</v>
      </c>
      <c r="M94" s="22">
        <v>49000</v>
      </c>
      <c r="N94" s="23">
        <f t="shared" si="12"/>
        <v>4900</v>
      </c>
      <c r="O94" s="21">
        <f t="shared" si="13"/>
        <v>0.18509087954059114</v>
      </c>
      <c r="P94" s="24">
        <v>47000</v>
      </c>
      <c r="Q94" s="18">
        <f t="shared" si="14"/>
        <v>4700</v>
      </c>
      <c r="R94" s="21">
        <f t="shared" si="15"/>
        <v>0.1367198232328119</v>
      </c>
    </row>
    <row r="95" spans="1:18" ht="15.5" x14ac:dyDescent="0.45">
      <c r="A95" s="12" t="s">
        <v>211</v>
      </c>
      <c r="B95" s="34" t="s">
        <v>212</v>
      </c>
      <c r="C95" s="33" t="s">
        <v>32</v>
      </c>
      <c r="D95" s="15">
        <v>18182</v>
      </c>
      <c r="E95" s="16">
        <f t="shared" si="8"/>
        <v>18454.73</v>
      </c>
      <c r="F95" s="17">
        <f t="shared" si="9"/>
        <v>9227.3649999999998</v>
      </c>
      <c r="G95" s="18">
        <f t="shared" si="10"/>
        <v>0</v>
      </c>
      <c r="H95" s="18">
        <v>100</v>
      </c>
      <c r="I95" s="19" t="s">
        <v>29</v>
      </c>
      <c r="J95" s="19">
        <v>2</v>
      </c>
      <c r="K95" s="26">
        <v>12000</v>
      </c>
      <c r="L95" s="21">
        <f t="shared" si="11"/>
        <v>0.30047960604137802</v>
      </c>
      <c r="M95" s="22">
        <v>21500</v>
      </c>
      <c r="N95" s="23">
        <f t="shared" si="12"/>
        <v>10750</v>
      </c>
      <c r="O95" s="21">
        <f t="shared" si="13"/>
        <v>0.16501298041206783</v>
      </c>
      <c r="P95" s="40">
        <v>21000</v>
      </c>
      <c r="Q95" s="18">
        <f t="shared" si="14"/>
        <v>10500</v>
      </c>
      <c r="R95" s="21">
        <f t="shared" si="15"/>
        <v>0.13791965528620578</v>
      </c>
    </row>
    <row r="96" spans="1:18" ht="15.5" x14ac:dyDescent="0.45">
      <c r="A96" s="12" t="s">
        <v>213</v>
      </c>
      <c r="B96" s="25" t="s">
        <v>214</v>
      </c>
      <c r="C96" s="14" t="s">
        <v>32</v>
      </c>
      <c r="D96" s="15">
        <v>148557</v>
      </c>
      <c r="E96" s="16">
        <f t="shared" si="8"/>
        <v>150785.35500000001</v>
      </c>
      <c r="F96" s="17">
        <f t="shared" si="9"/>
        <v>7539.2677500000009</v>
      </c>
      <c r="G96" s="18">
        <f t="shared" si="10"/>
        <v>0</v>
      </c>
      <c r="H96" s="18">
        <v>20</v>
      </c>
      <c r="I96" s="19" t="s">
        <v>215</v>
      </c>
      <c r="J96" s="19">
        <v>20</v>
      </c>
      <c r="K96" s="26">
        <v>10000</v>
      </c>
      <c r="L96" s="21">
        <f t="shared" si="11"/>
        <v>0.32638875970415016</v>
      </c>
      <c r="M96" s="22">
        <v>175000</v>
      </c>
      <c r="N96" s="23">
        <f t="shared" si="12"/>
        <v>8750</v>
      </c>
      <c r="O96" s="21">
        <f t="shared" si="13"/>
        <v>0.16059016474113139</v>
      </c>
      <c r="P96" s="24">
        <v>170000</v>
      </c>
      <c r="Q96" s="18">
        <f t="shared" si="14"/>
        <v>8500</v>
      </c>
      <c r="R96" s="21">
        <f t="shared" si="15"/>
        <v>0.12743044574852763</v>
      </c>
    </row>
    <row r="97" spans="1:18" ht="15.5" x14ac:dyDescent="0.45">
      <c r="A97" s="12" t="s">
        <v>216</v>
      </c>
      <c r="B97" s="25" t="s">
        <v>217</v>
      </c>
      <c r="C97" s="14" t="s">
        <v>32</v>
      </c>
      <c r="D97" s="15">
        <v>140386</v>
      </c>
      <c r="E97" s="16">
        <f t="shared" si="8"/>
        <v>142491.79</v>
      </c>
      <c r="F97" s="17">
        <f t="shared" si="9"/>
        <v>7124.5895</v>
      </c>
      <c r="G97" s="18">
        <f t="shared" si="10"/>
        <v>0</v>
      </c>
      <c r="H97" s="18">
        <v>100</v>
      </c>
      <c r="I97" s="19" t="s">
        <v>215</v>
      </c>
      <c r="J97" s="19">
        <v>20</v>
      </c>
      <c r="K97" s="26">
        <v>10000</v>
      </c>
      <c r="L97" s="21">
        <f t="shared" si="11"/>
        <v>0.40358963839249967</v>
      </c>
      <c r="M97" s="22">
        <v>175000</v>
      </c>
      <c r="N97" s="23">
        <f t="shared" si="12"/>
        <v>8750</v>
      </c>
      <c r="O97" s="21">
        <f t="shared" si="13"/>
        <v>0.22814093359343721</v>
      </c>
      <c r="P97" s="24">
        <v>170000</v>
      </c>
      <c r="Q97" s="18">
        <f t="shared" si="14"/>
        <v>8500</v>
      </c>
      <c r="R97" s="21">
        <f t="shared" si="15"/>
        <v>0.19305119263362472</v>
      </c>
    </row>
    <row r="98" spans="1:18" ht="15.5" x14ac:dyDescent="0.45">
      <c r="A98" s="12" t="s">
        <v>218</v>
      </c>
      <c r="B98" s="25" t="s">
        <v>219</v>
      </c>
      <c r="C98" s="14" t="s">
        <v>32</v>
      </c>
      <c r="D98" s="15">
        <f>367086/30</f>
        <v>12236.2</v>
      </c>
      <c r="E98" s="16">
        <f t="shared" si="8"/>
        <v>12419.743</v>
      </c>
      <c r="F98" s="17">
        <f t="shared" si="9"/>
        <v>12419.743</v>
      </c>
      <c r="G98" s="18">
        <f t="shared" si="10"/>
        <v>0</v>
      </c>
      <c r="H98" s="18">
        <v>100</v>
      </c>
      <c r="I98" s="19" t="s">
        <v>29</v>
      </c>
      <c r="J98" s="19">
        <v>1</v>
      </c>
      <c r="K98" s="26">
        <v>15000</v>
      </c>
      <c r="L98" s="21">
        <f t="shared" si="11"/>
        <v>0.20775445997554051</v>
      </c>
      <c r="M98" s="22">
        <v>14500</v>
      </c>
      <c r="N98" s="23">
        <f t="shared" si="12"/>
        <v>14500</v>
      </c>
      <c r="O98" s="21">
        <f t="shared" si="13"/>
        <v>0.16749597797635585</v>
      </c>
      <c r="P98" s="40">
        <v>14000</v>
      </c>
      <c r="Q98" s="18">
        <f t="shared" si="14"/>
        <v>14000</v>
      </c>
      <c r="R98" s="21">
        <f t="shared" si="15"/>
        <v>0.12723749597717116</v>
      </c>
    </row>
    <row r="99" spans="1:18" ht="15.5" x14ac:dyDescent="0.45">
      <c r="A99" s="12" t="s">
        <v>220</v>
      </c>
      <c r="B99" s="25" t="s">
        <v>221</v>
      </c>
      <c r="C99" s="14" t="s">
        <v>32</v>
      </c>
      <c r="D99" s="15">
        <f>191970/15</f>
        <v>12798</v>
      </c>
      <c r="E99" s="16">
        <f t="shared" si="8"/>
        <v>12989.97</v>
      </c>
      <c r="F99" s="17">
        <f t="shared" si="9"/>
        <v>6494.9849999999997</v>
      </c>
      <c r="G99" s="18">
        <f t="shared" si="10"/>
        <v>0</v>
      </c>
      <c r="H99" s="18">
        <v>100</v>
      </c>
      <c r="I99" s="19" t="s">
        <v>29</v>
      </c>
      <c r="J99" s="19">
        <v>2</v>
      </c>
      <c r="K99" s="26">
        <v>8000</v>
      </c>
      <c r="L99" s="21">
        <f t="shared" si="11"/>
        <v>0.23171954977571163</v>
      </c>
      <c r="M99" s="22">
        <v>15000</v>
      </c>
      <c r="N99" s="23">
        <f t="shared" si="12"/>
        <v>7500</v>
      </c>
      <c r="O99" s="21">
        <f t="shared" si="13"/>
        <v>0.15473707791472965</v>
      </c>
      <c r="P99" s="40">
        <v>14500</v>
      </c>
      <c r="Q99" s="18">
        <f t="shared" si="14"/>
        <v>7250</v>
      </c>
      <c r="R99" s="21">
        <f t="shared" si="15"/>
        <v>0.11624584198423867</v>
      </c>
    </row>
    <row r="100" spans="1:18" ht="15.5" x14ac:dyDescent="0.45">
      <c r="A100" s="12" t="s">
        <v>222</v>
      </c>
      <c r="B100" s="25" t="s">
        <v>223</v>
      </c>
      <c r="C100" s="14" t="s">
        <v>24</v>
      </c>
      <c r="D100" s="15">
        <v>14235</v>
      </c>
      <c r="E100" s="16">
        <f t="shared" si="8"/>
        <v>14448.525</v>
      </c>
      <c r="F100" s="17">
        <f t="shared" si="9"/>
        <v>1444.8525</v>
      </c>
      <c r="G100" s="18">
        <f t="shared" si="10"/>
        <v>0</v>
      </c>
      <c r="H100" s="18">
        <v>100</v>
      </c>
      <c r="I100" s="19" t="s">
        <v>29</v>
      </c>
      <c r="J100" s="19">
        <v>10</v>
      </c>
      <c r="K100" s="26">
        <v>5000</v>
      </c>
      <c r="L100" s="21">
        <f t="shared" si="11"/>
        <v>2.4605608530974616</v>
      </c>
      <c r="M100" s="22">
        <v>18000</v>
      </c>
      <c r="N100" s="23">
        <f t="shared" si="12"/>
        <v>1800</v>
      </c>
      <c r="O100" s="21">
        <f t="shared" si="13"/>
        <v>0.24580190711508618</v>
      </c>
      <c r="P100" s="24">
        <v>17500</v>
      </c>
      <c r="Q100" s="18">
        <f t="shared" si="14"/>
        <v>1750</v>
      </c>
      <c r="R100" s="21">
        <f t="shared" si="15"/>
        <v>0.21119629858411157</v>
      </c>
    </row>
    <row r="101" spans="1:18" ht="15.5" x14ac:dyDescent="0.45">
      <c r="A101" s="12" t="s">
        <v>224</v>
      </c>
      <c r="B101" s="25" t="s">
        <v>225</v>
      </c>
      <c r="C101" s="14" t="s">
        <v>47</v>
      </c>
      <c r="D101" s="15">
        <v>20268</v>
      </c>
      <c r="E101" s="16">
        <f t="shared" si="8"/>
        <v>20572.02</v>
      </c>
      <c r="F101" s="17">
        <f t="shared" si="9"/>
        <v>20572.02</v>
      </c>
      <c r="G101" s="18">
        <f t="shared" si="10"/>
        <v>0</v>
      </c>
      <c r="H101" s="18">
        <v>100</v>
      </c>
      <c r="I101" s="32" t="s">
        <v>48</v>
      </c>
      <c r="J101" s="32">
        <v>1</v>
      </c>
      <c r="K101" s="26">
        <v>25000</v>
      </c>
      <c r="L101" s="21">
        <f t="shared" si="11"/>
        <v>0.21524283954614079</v>
      </c>
      <c r="M101" s="22">
        <v>24000</v>
      </c>
      <c r="N101" s="23">
        <f t="shared" si="12"/>
        <v>24000</v>
      </c>
      <c r="O101" s="21">
        <f t="shared" si="13"/>
        <v>0.16663312596429516</v>
      </c>
      <c r="P101" s="24">
        <v>23000</v>
      </c>
      <c r="Q101" s="18">
        <f t="shared" si="14"/>
        <v>23000</v>
      </c>
      <c r="R101" s="21">
        <f t="shared" si="15"/>
        <v>0.11802341238244954</v>
      </c>
    </row>
    <row r="102" spans="1:18" ht="15.5" x14ac:dyDescent="0.45">
      <c r="A102" s="12" t="s">
        <v>226</v>
      </c>
      <c r="B102" s="25" t="s">
        <v>227</v>
      </c>
      <c r="C102" s="14" t="s">
        <v>28</v>
      </c>
      <c r="D102" s="15">
        <v>2918</v>
      </c>
      <c r="E102" s="16">
        <f t="shared" si="8"/>
        <v>2961.77</v>
      </c>
      <c r="F102" s="17">
        <f t="shared" si="9"/>
        <v>2961.77</v>
      </c>
      <c r="G102" s="18">
        <f t="shared" si="10"/>
        <v>0</v>
      </c>
      <c r="H102" s="18">
        <v>50</v>
      </c>
      <c r="I102" s="19" t="s">
        <v>48</v>
      </c>
      <c r="J102" s="19">
        <v>1</v>
      </c>
      <c r="K102" s="26">
        <v>5000</v>
      </c>
      <c r="L102" s="21">
        <f t="shared" si="11"/>
        <v>0.68817970335306256</v>
      </c>
      <c r="M102" s="22">
        <v>4000</v>
      </c>
      <c r="N102" s="23">
        <f t="shared" si="12"/>
        <v>4000</v>
      </c>
      <c r="O102" s="21">
        <f t="shared" si="13"/>
        <v>0.35054376268245002</v>
      </c>
      <c r="P102" s="24">
        <v>3800</v>
      </c>
      <c r="Q102" s="18">
        <f t="shared" si="14"/>
        <v>3800</v>
      </c>
      <c r="R102" s="21">
        <f t="shared" si="15"/>
        <v>0.28301657454832752</v>
      </c>
    </row>
    <row r="103" spans="1:18" ht="15.5" x14ac:dyDescent="0.45">
      <c r="A103" s="12" t="s">
        <v>228</v>
      </c>
      <c r="B103" s="25" t="s">
        <v>229</v>
      </c>
      <c r="C103" s="14" t="s">
        <v>28</v>
      </c>
      <c r="D103" s="15">
        <v>3710</v>
      </c>
      <c r="E103" s="16">
        <f t="shared" si="8"/>
        <v>3765.65</v>
      </c>
      <c r="F103" s="17">
        <f t="shared" si="9"/>
        <v>3765.65</v>
      </c>
      <c r="G103" s="18">
        <f t="shared" si="10"/>
        <v>0</v>
      </c>
      <c r="H103" s="18">
        <v>50</v>
      </c>
      <c r="I103" s="32" t="s">
        <v>48</v>
      </c>
      <c r="J103" s="32">
        <v>1</v>
      </c>
      <c r="K103" s="26">
        <v>7000</v>
      </c>
      <c r="L103" s="21">
        <f t="shared" si="11"/>
        <v>0.85890882052235329</v>
      </c>
      <c r="M103" s="22">
        <v>4500</v>
      </c>
      <c r="N103" s="23">
        <f t="shared" si="12"/>
        <v>4500</v>
      </c>
      <c r="O103" s="21">
        <f t="shared" si="13"/>
        <v>0.19501281319294142</v>
      </c>
      <c r="P103" s="40">
        <v>4300</v>
      </c>
      <c r="Q103" s="18">
        <f t="shared" si="14"/>
        <v>4300</v>
      </c>
      <c r="R103" s="21">
        <f t="shared" si="15"/>
        <v>0.14190113260658849</v>
      </c>
    </row>
    <row r="104" spans="1:18" ht="15.5" x14ac:dyDescent="0.45">
      <c r="A104" s="12" t="s">
        <v>230</v>
      </c>
      <c r="B104" s="25" t="s">
        <v>231</v>
      </c>
      <c r="C104" s="14" t="s">
        <v>28</v>
      </c>
      <c r="D104" s="15">
        <v>14732</v>
      </c>
      <c r="E104" s="16">
        <f t="shared" si="8"/>
        <v>14952.98</v>
      </c>
      <c r="F104" s="17">
        <f t="shared" si="9"/>
        <v>1495.298</v>
      </c>
      <c r="G104" s="18">
        <f t="shared" si="10"/>
        <v>0</v>
      </c>
      <c r="H104" s="18">
        <v>100</v>
      </c>
      <c r="I104" s="19" t="s">
        <v>29</v>
      </c>
      <c r="J104" s="19">
        <v>10</v>
      </c>
      <c r="K104" s="26">
        <v>3000</v>
      </c>
      <c r="L104" s="21">
        <f t="shared" si="11"/>
        <v>1.006289047400585</v>
      </c>
      <c r="M104" s="22">
        <v>17500</v>
      </c>
      <c r="N104" s="23">
        <f t="shared" si="12"/>
        <v>1750</v>
      </c>
      <c r="O104" s="21">
        <f t="shared" si="13"/>
        <v>0.17033527765034126</v>
      </c>
      <c r="P104" s="24">
        <v>17000</v>
      </c>
      <c r="Q104" s="18">
        <f t="shared" si="14"/>
        <v>1700</v>
      </c>
      <c r="R104" s="21">
        <f t="shared" si="15"/>
        <v>0.13689712686033151</v>
      </c>
    </row>
    <row r="105" spans="1:18" ht="15.5" x14ac:dyDescent="0.45">
      <c r="A105" s="12" t="s">
        <v>232</v>
      </c>
      <c r="B105" s="25" t="s">
        <v>233</v>
      </c>
      <c r="C105" s="14" t="s">
        <v>28</v>
      </c>
      <c r="D105" s="15">
        <v>13319</v>
      </c>
      <c r="E105" s="16">
        <f t="shared" si="8"/>
        <v>13518.785</v>
      </c>
      <c r="F105" s="17">
        <f t="shared" si="9"/>
        <v>1351.8785</v>
      </c>
      <c r="G105" s="18">
        <f t="shared" si="10"/>
        <v>0</v>
      </c>
      <c r="H105" s="18">
        <v>100</v>
      </c>
      <c r="I105" s="19" t="s">
        <v>29</v>
      </c>
      <c r="J105" s="19">
        <v>10</v>
      </c>
      <c r="K105" s="26">
        <v>3000</v>
      </c>
      <c r="L105" s="21">
        <f t="shared" si="11"/>
        <v>1.2191343378861339</v>
      </c>
      <c r="M105" s="22">
        <v>16500</v>
      </c>
      <c r="N105" s="23">
        <f t="shared" si="12"/>
        <v>1650</v>
      </c>
      <c r="O105" s="21">
        <f t="shared" si="13"/>
        <v>0.22052388583737367</v>
      </c>
      <c r="P105" s="24">
        <v>16000</v>
      </c>
      <c r="Q105" s="18">
        <f t="shared" si="14"/>
        <v>1600</v>
      </c>
      <c r="R105" s="21">
        <f t="shared" si="15"/>
        <v>0.18353831353927144</v>
      </c>
    </row>
    <row r="106" spans="1:18" ht="15.5" x14ac:dyDescent="0.45">
      <c r="A106" s="12" t="s">
        <v>234</v>
      </c>
      <c r="B106" s="25" t="s">
        <v>235</v>
      </c>
      <c r="C106" s="14" t="s">
        <v>28</v>
      </c>
      <c r="D106" s="15">
        <v>10377</v>
      </c>
      <c r="E106" s="16">
        <f t="shared" si="8"/>
        <v>10532.655000000001</v>
      </c>
      <c r="F106" s="17">
        <f t="shared" si="9"/>
        <v>1053.2655</v>
      </c>
      <c r="G106" s="18">
        <f t="shared" si="10"/>
        <v>0</v>
      </c>
      <c r="H106" s="18">
        <v>100</v>
      </c>
      <c r="I106" s="19" t="s">
        <v>29</v>
      </c>
      <c r="J106" s="19">
        <v>10</v>
      </c>
      <c r="K106" s="26">
        <v>3000</v>
      </c>
      <c r="L106" s="21">
        <f t="shared" si="11"/>
        <v>1.8482846917515101</v>
      </c>
      <c r="M106" s="22">
        <v>15000</v>
      </c>
      <c r="N106" s="23">
        <f t="shared" si="12"/>
        <v>1500</v>
      </c>
      <c r="O106" s="21">
        <f t="shared" si="13"/>
        <v>0.424142345875755</v>
      </c>
      <c r="P106" s="24">
        <v>14000</v>
      </c>
      <c r="Q106" s="18">
        <f t="shared" si="14"/>
        <v>1400</v>
      </c>
      <c r="R106" s="21">
        <f t="shared" si="15"/>
        <v>0.32919952281737136</v>
      </c>
    </row>
    <row r="107" spans="1:18" ht="15.5" x14ac:dyDescent="0.45">
      <c r="A107" s="12" t="s">
        <v>236</v>
      </c>
      <c r="B107" s="25" t="s">
        <v>237</v>
      </c>
      <c r="C107" s="14" t="s">
        <v>28</v>
      </c>
      <c r="D107" s="15">
        <v>10655</v>
      </c>
      <c r="E107" s="16">
        <f t="shared" si="8"/>
        <v>10814.825000000001</v>
      </c>
      <c r="F107" s="17">
        <f t="shared" si="9"/>
        <v>1081.4825000000001</v>
      </c>
      <c r="G107" s="18">
        <f t="shared" si="10"/>
        <v>0</v>
      </c>
      <c r="H107" s="18">
        <v>100</v>
      </c>
      <c r="I107" s="19" t="s">
        <v>29</v>
      </c>
      <c r="J107" s="19">
        <v>10</v>
      </c>
      <c r="K107" s="26">
        <v>3000</v>
      </c>
      <c r="L107" s="21">
        <f t="shared" si="11"/>
        <v>1.7739699902679884</v>
      </c>
      <c r="M107" s="22">
        <v>12500</v>
      </c>
      <c r="N107" s="23">
        <f t="shared" si="12"/>
        <v>1250</v>
      </c>
      <c r="O107" s="21">
        <f t="shared" si="13"/>
        <v>0.15582082927832852</v>
      </c>
      <c r="P107" s="24">
        <v>12000</v>
      </c>
      <c r="Q107" s="18">
        <f t="shared" si="14"/>
        <v>1200</v>
      </c>
      <c r="R107" s="21">
        <f t="shared" si="15"/>
        <v>0.10958799610719537</v>
      </c>
    </row>
    <row r="108" spans="1:18" ht="15.5" x14ac:dyDescent="0.45">
      <c r="A108" s="12" t="s">
        <v>238</v>
      </c>
      <c r="B108" s="25" t="s">
        <v>239</v>
      </c>
      <c r="C108" s="14" t="s">
        <v>28</v>
      </c>
      <c r="D108" s="15">
        <v>9381</v>
      </c>
      <c r="E108" s="16">
        <f t="shared" si="8"/>
        <v>9521.7150000000001</v>
      </c>
      <c r="F108" s="17">
        <f t="shared" si="9"/>
        <v>9521.7150000000001</v>
      </c>
      <c r="G108" s="18">
        <f t="shared" si="10"/>
        <v>0</v>
      </c>
      <c r="H108" s="18">
        <v>100</v>
      </c>
      <c r="I108" s="19" t="s">
        <v>77</v>
      </c>
      <c r="J108" s="19">
        <v>1</v>
      </c>
      <c r="K108" s="26">
        <v>15000</v>
      </c>
      <c r="L108" s="21">
        <f t="shared" si="11"/>
        <v>0.57534645806979101</v>
      </c>
      <c r="M108" s="22">
        <v>12000</v>
      </c>
      <c r="N108" s="23">
        <f t="shared" si="12"/>
        <v>12000</v>
      </c>
      <c r="O108" s="21">
        <f t="shared" si="13"/>
        <v>0.26027716645583276</v>
      </c>
      <c r="P108" s="24">
        <v>11000</v>
      </c>
      <c r="Q108" s="18">
        <f t="shared" si="14"/>
        <v>11000</v>
      </c>
      <c r="R108" s="21">
        <f t="shared" si="15"/>
        <v>0.15525406925118004</v>
      </c>
    </row>
    <row r="109" spans="1:18" ht="15.5" x14ac:dyDescent="0.45">
      <c r="A109" s="12" t="s">
        <v>240</v>
      </c>
      <c r="B109" s="25" t="s">
        <v>241</v>
      </c>
      <c r="C109" s="14" t="s">
        <v>28</v>
      </c>
      <c r="D109" s="15">
        <v>8570</v>
      </c>
      <c r="E109" s="16">
        <f t="shared" si="8"/>
        <v>8698.5499999999993</v>
      </c>
      <c r="F109" s="17">
        <f t="shared" si="9"/>
        <v>8698.5499999999993</v>
      </c>
      <c r="G109" s="18">
        <f t="shared" si="10"/>
        <v>0</v>
      </c>
      <c r="H109" s="18">
        <v>100</v>
      </c>
      <c r="I109" s="19" t="s">
        <v>77</v>
      </c>
      <c r="J109" s="19">
        <v>1</v>
      </c>
      <c r="K109" s="26">
        <v>11000</v>
      </c>
      <c r="L109" s="21">
        <f t="shared" si="11"/>
        <v>0.26457857918848554</v>
      </c>
      <c r="M109" s="22">
        <v>10500</v>
      </c>
      <c r="N109" s="23">
        <f t="shared" si="12"/>
        <v>10500</v>
      </c>
      <c r="O109" s="21">
        <f t="shared" si="13"/>
        <v>0.20709773467991802</v>
      </c>
      <c r="P109" s="24">
        <v>10000</v>
      </c>
      <c r="Q109" s="18">
        <f t="shared" si="14"/>
        <v>10000</v>
      </c>
      <c r="R109" s="21">
        <f t="shared" si="15"/>
        <v>0.14961689017135049</v>
      </c>
    </row>
    <row r="110" spans="1:18" ht="15.5" x14ac:dyDescent="0.45">
      <c r="A110" s="12" t="s">
        <v>242</v>
      </c>
      <c r="B110" s="25" t="s">
        <v>243</v>
      </c>
      <c r="C110" s="14" t="s">
        <v>28</v>
      </c>
      <c r="D110" s="15">
        <v>4800</v>
      </c>
      <c r="E110" s="16">
        <f t="shared" si="8"/>
        <v>4872</v>
      </c>
      <c r="F110" s="17">
        <f t="shared" si="9"/>
        <v>4872</v>
      </c>
      <c r="G110" s="18">
        <f t="shared" si="10"/>
        <v>0</v>
      </c>
      <c r="H110" s="18">
        <v>30</v>
      </c>
      <c r="I110" s="19" t="s">
        <v>48</v>
      </c>
      <c r="J110" s="19">
        <v>1</v>
      </c>
      <c r="K110" s="26">
        <v>6500</v>
      </c>
      <c r="L110" s="21">
        <f t="shared" si="11"/>
        <v>0.33415435139573069</v>
      </c>
      <c r="M110" s="22">
        <v>6000</v>
      </c>
      <c r="N110" s="23">
        <f t="shared" si="12"/>
        <v>6000</v>
      </c>
      <c r="O110" s="21">
        <f t="shared" si="13"/>
        <v>0.23152709359605911</v>
      </c>
      <c r="P110" s="24">
        <v>5700</v>
      </c>
      <c r="Q110" s="18">
        <f t="shared" si="14"/>
        <v>5700</v>
      </c>
      <c r="R110" s="21">
        <f t="shared" si="15"/>
        <v>0.16995073891625614</v>
      </c>
    </row>
    <row r="111" spans="1:18" ht="15.5" x14ac:dyDescent="0.45">
      <c r="A111" s="12" t="s">
        <v>244</v>
      </c>
      <c r="B111" s="25" t="s">
        <v>245</v>
      </c>
      <c r="C111" s="14" t="s">
        <v>24</v>
      </c>
      <c r="D111" s="15">
        <v>24002</v>
      </c>
      <c r="E111" s="16">
        <f t="shared" si="8"/>
        <v>24362.03</v>
      </c>
      <c r="F111" s="17">
        <f t="shared" si="9"/>
        <v>2436.203</v>
      </c>
      <c r="G111" s="18">
        <f t="shared" si="10"/>
        <v>0</v>
      </c>
      <c r="H111" s="18">
        <v>100</v>
      </c>
      <c r="I111" s="19" t="s">
        <v>29</v>
      </c>
      <c r="J111" s="19">
        <v>10</v>
      </c>
      <c r="K111" s="26">
        <v>4000</v>
      </c>
      <c r="L111" s="21">
        <f t="shared" si="11"/>
        <v>0.64189929985309113</v>
      </c>
      <c r="M111" s="22">
        <v>28000</v>
      </c>
      <c r="N111" s="23">
        <f t="shared" si="12"/>
        <v>2800</v>
      </c>
      <c r="O111" s="21">
        <f t="shared" si="13"/>
        <v>0.14932950989716376</v>
      </c>
      <c r="P111" s="24">
        <v>27500</v>
      </c>
      <c r="Q111" s="18">
        <f t="shared" si="14"/>
        <v>2750</v>
      </c>
      <c r="R111" s="21">
        <f t="shared" si="15"/>
        <v>0.12880576864900012</v>
      </c>
    </row>
    <row r="112" spans="1:18" ht="15.5" x14ac:dyDescent="0.45">
      <c r="A112" s="12" t="s">
        <v>246</v>
      </c>
      <c r="B112" s="25" t="s">
        <v>247</v>
      </c>
      <c r="C112" s="14" t="s">
        <v>47</v>
      </c>
      <c r="D112" s="15">
        <v>21090</v>
      </c>
      <c r="E112" s="16">
        <f t="shared" si="8"/>
        <v>21406.35</v>
      </c>
      <c r="F112" s="17">
        <f t="shared" si="9"/>
        <v>2140.6349999999998</v>
      </c>
      <c r="G112" s="18">
        <f t="shared" si="10"/>
        <v>0</v>
      </c>
      <c r="H112" s="18">
        <v>100</v>
      </c>
      <c r="I112" s="19" t="s">
        <v>63</v>
      </c>
      <c r="J112" s="19">
        <v>10</v>
      </c>
      <c r="K112" s="26">
        <v>2750</v>
      </c>
      <c r="L112" s="21">
        <f t="shared" si="11"/>
        <v>0.28466553148948809</v>
      </c>
      <c r="M112" s="22">
        <v>25000</v>
      </c>
      <c r="N112" s="23">
        <f t="shared" si="12"/>
        <v>2500</v>
      </c>
      <c r="O112" s="21">
        <f t="shared" si="13"/>
        <v>0.1678777558995346</v>
      </c>
      <c r="P112" s="24">
        <v>24000</v>
      </c>
      <c r="Q112" s="18">
        <f t="shared" si="14"/>
        <v>2400</v>
      </c>
      <c r="R112" s="21">
        <f t="shared" si="15"/>
        <v>0.12116264566355323</v>
      </c>
    </row>
    <row r="113" spans="1:18" ht="15.5" x14ac:dyDescent="0.45">
      <c r="A113" s="12" t="s">
        <v>248</v>
      </c>
      <c r="B113" s="25" t="s">
        <v>249</v>
      </c>
      <c r="C113" s="14" t="s">
        <v>47</v>
      </c>
      <c r="D113" s="15">
        <v>21090</v>
      </c>
      <c r="E113" s="16">
        <f t="shared" si="8"/>
        <v>21406.35</v>
      </c>
      <c r="F113" s="17">
        <f t="shared" si="9"/>
        <v>2140.6349999999998</v>
      </c>
      <c r="G113" s="18">
        <f t="shared" si="10"/>
        <v>0</v>
      </c>
      <c r="H113" s="18">
        <v>100</v>
      </c>
      <c r="I113" s="19" t="s">
        <v>63</v>
      </c>
      <c r="J113" s="19">
        <v>10</v>
      </c>
      <c r="K113" s="26">
        <v>2750</v>
      </c>
      <c r="L113" s="21">
        <f t="shared" si="11"/>
        <v>0.28466553148948809</v>
      </c>
      <c r="M113" s="22">
        <v>25000</v>
      </c>
      <c r="N113" s="23">
        <f t="shared" si="12"/>
        <v>2500</v>
      </c>
      <c r="O113" s="21">
        <f t="shared" si="13"/>
        <v>0.1678777558995346</v>
      </c>
      <c r="P113" s="24">
        <v>24000</v>
      </c>
      <c r="Q113" s="18">
        <f t="shared" si="14"/>
        <v>2400</v>
      </c>
      <c r="R113" s="21">
        <f t="shared" si="15"/>
        <v>0.12116264566355323</v>
      </c>
    </row>
    <row r="114" spans="1:18" ht="15.5" x14ac:dyDescent="0.45">
      <c r="A114" s="12" t="s">
        <v>250</v>
      </c>
      <c r="B114" s="25" t="s">
        <v>251</v>
      </c>
      <c r="C114" s="14" t="s">
        <v>47</v>
      </c>
      <c r="D114" s="41">
        <v>4296</v>
      </c>
      <c r="E114" s="16">
        <f t="shared" si="8"/>
        <v>4360.4399999999996</v>
      </c>
      <c r="F114" s="17">
        <f t="shared" si="9"/>
        <v>4360.4399999999996</v>
      </c>
      <c r="G114" s="18">
        <f t="shared" si="10"/>
        <v>0</v>
      </c>
      <c r="H114" s="18">
        <v>100</v>
      </c>
      <c r="I114" s="19" t="s">
        <v>29</v>
      </c>
      <c r="J114" s="19">
        <v>1</v>
      </c>
      <c r="K114" s="26">
        <v>6000</v>
      </c>
      <c r="L114" s="21">
        <f t="shared" si="11"/>
        <v>0.37600792580565279</v>
      </c>
      <c r="M114" s="22">
        <v>5500</v>
      </c>
      <c r="N114" s="23">
        <f t="shared" si="12"/>
        <v>5500</v>
      </c>
      <c r="O114" s="21">
        <f t="shared" si="13"/>
        <v>0.26134059865518172</v>
      </c>
      <c r="P114" s="24">
        <v>5000</v>
      </c>
      <c r="Q114" s="18">
        <f t="shared" si="14"/>
        <v>5000</v>
      </c>
      <c r="R114" s="21">
        <f t="shared" si="15"/>
        <v>0.14667327150471063</v>
      </c>
    </row>
    <row r="115" spans="1:18" ht="15.5" x14ac:dyDescent="0.45">
      <c r="A115" s="12" t="s">
        <v>252</v>
      </c>
      <c r="B115" s="25" t="s">
        <v>253</v>
      </c>
      <c r="C115" s="14" t="s">
        <v>47</v>
      </c>
      <c r="D115" s="44">
        <v>22200</v>
      </c>
      <c r="E115" s="16">
        <f t="shared" si="8"/>
        <v>22533</v>
      </c>
      <c r="F115" s="17">
        <f t="shared" si="9"/>
        <v>22533</v>
      </c>
      <c r="G115" s="18">
        <f t="shared" si="10"/>
        <v>0</v>
      </c>
      <c r="H115" s="18">
        <v>2</v>
      </c>
      <c r="I115" s="32" t="s">
        <v>48</v>
      </c>
      <c r="J115" s="32">
        <v>1</v>
      </c>
      <c r="K115" s="26">
        <v>27000</v>
      </c>
      <c r="L115" s="21">
        <f t="shared" si="11"/>
        <v>0.19824257755292238</v>
      </c>
      <c r="M115" s="30">
        <v>26000</v>
      </c>
      <c r="N115" s="23">
        <f t="shared" si="12"/>
        <v>26000</v>
      </c>
      <c r="O115" s="21">
        <f t="shared" si="13"/>
        <v>0.15386322282874007</v>
      </c>
      <c r="P115" s="24">
        <v>26000</v>
      </c>
      <c r="Q115" s="18">
        <f t="shared" si="14"/>
        <v>26000</v>
      </c>
      <c r="R115" s="21">
        <f t="shared" si="15"/>
        <v>0.15386322282874007</v>
      </c>
    </row>
    <row r="116" spans="1:18" ht="15.5" x14ac:dyDescent="0.45">
      <c r="A116" s="12" t="s">
        <v>254</v>
      </c>
      <c r="B116" s="25" t="s">
        <v>255</v>
      </c>
      <c r="C116" s="14" t="s">
        <v>47</v>
      </c>
      <c r="D116" s="44">
        <v>128760</v>
      </c>
      <c r="E116" s="16">
        <f t="shared" si="8"/>
        <v>130691.4</v>
      </c>
      <c r="F116" s="17">
        <f t="shared" si="9"/>
        <v>13069.14</v>
      </c>
      <c r="G116" s="18">
        <f t="shared" si="10"/>
        <v>0</v>
      </c>
      <c r="H116" s="18">
        <v>1</v>
      </c>
      <c r="I116" s="32" t="s">
        <v>92</v>
      </c>
      <c r="J116" s="32">
        <v>10</v>
      </c>
      <c r="K116" s="26">
        <v>16000</v>
      </c>
      <c r="L116" s="21">
        <f t="shared" si="11"/>
        <v>0.22425806135675344</v>
      </c>
      <c r="M116" s="30">
        <v>150000</v>
      </c>
      <c r="N116" s="23">
        <f t="shared" si="12"/>
        <v>15000</v>
      </c>
      <c r="O116" s="21">
        <f t="shared" si="13"/>
        <v>0.14774193252195636</v>
      </c>
      <c r="P116" s="24">
        <v>150000</v>
      </c>
      <c r="Q116" s="18">
        <f t="shared" si="14"/>
        <v>15000</v>
      </c>
      <c r="R116" s="21">
        <f t="shared" si="15"/>
        <v>0.14774193252195636</v>
      </c>
    </row>
    <row r="117" spans="1:18" ht="15.5" x14ac:dyDescent="0.45">
      <c r="A117" s="12" t="s">
        <v>256</v>
      </c>
      <c r="B117" s="25" t="s">
        <v>257</v>
      </c>
      <c r="C117" s="14" t="s">
        <v>32</v>
      </c>
      <c r="D117" s="15">
        <v>56818</v>
      </c>
      <c r="E117" s="16">
        <f t="shared" si="8"/>
        <v>57670.27</v>
      </c>
      <c r="F117" s="17">
        <f t="shared" si="9"/>
        <v>57670.27</v>
      </c>
      <c r="G117" s="18">
        <f t="shared" si="10"/>
        <v>0</v>
      </c>
      <c r="H117" s="18">
        <v>2</v>
      </c>
      <c r="I117" s="19" t="s">
        <v>48</v>
      </c>
      <c r="J117" s="32">
        <v>1</v>
      </c>
      <c r="K117" s="26">
        <v>70000</v>
      </c>
      <c r="L117" s="21">
        <f t="shared" si="11"/>
        <v>0.21379698759863625</v>
      </c>
      <c r="M117" s="22">
        <v>68000</v>
      </c>
      <c r="N117" s="23">
        <f t="shared" si="12"/>
        <v>68000</v>
      </c>
      <c r="O117" s="21">
        <f t="shared" si="13"/>
        <v>0.17911707366724663</v>
      </c>
      <c r="P117" s="24">
        <v>67000</v>
      </c>
      <c r="Q117" s="18">
        <f t="shared" si="14"/>
        <v>67000</v>
      </c>
      <c r="R117" s="21">
        <f t="shared" si="15"/>
        <v>0.16177711670155184</v>
      </c>
    </row>
    <row r="118" spans="1:18" ht="15.5" x14ac:dyDescent="0.45">
      <c r="A118" s="12" t="s">
        <v>258</v>
      </c>
      <c r="B118" s="25" t="s">
        <v>259</v>
      </c>
      <c r="C118" s="14" t="s">
        <v>32</v>
      </c>
      <c r="D118" s="15">
        <v>47078</v>
      </c>
      <c r="E118" s="16">
        <f t="shared" si="8"/>
        <v>47784.17</v>
      </c>
      <c r="F118" s="17">
        <f t="shared" si="9"/>
        <v>47784.17</v>
      </c>
      <c r="G118" s="18">
        <f t="shared" si="10"/>
        <v>0</v>
      </c>
      <c r="H118" s="18">
        <v>2</v>
      </c>
      <c r="I118" s="19" t="s">
        <v>48</v>
      </c>
      <c r="J118" s="32">
        <v>1</v>
      </c>
      <c r="K118" s="26">
        <v>58000</v>
      </c>
      <c r="L118" s="21">
        <f t="shared" si="11"/>
        <v>0.21379109441474031</v>
      </c>
      <c r="M118" s="22">
        <v>58000</v>
      </c>
      <c r="N118" s="23">
        <f t="shared" si="12"/>
        <v>58000</v>
      </c>
      <c r="O118" s="21">
        <f t="shared" si="13"/>
        <v>0.21379109441474031</v>
      </c>
      <c r="P118" s="24">
        <v>55000</v>
      </c>
      <c r="Q118" s="18">
        <f t="shared" si="14"/>
        <v>55000</v>
      </c>
      <c r="R118" s="21">
        <f t="shared" si="15"/>
        <v>0.15100879642777099</v>
      </c>
    </row>
    <row r="119" spans="1:18" ht="15.5" x14ac:dyDescent="0.45">
      <c r="A119" s="12" t="s">
        <v>260</v>
      </c>
      <c r="B119" s="25" t="s">
        <v>261</v>
      </c>
      <c r="C119" s="14" t="s">
        <v>32</v>
      </c>
      <c r="D119" s="15">
        <v>2955</v>
      </c>
      <c r="E119" s="16">
        <f t="shared" si="8"/>
        <v>2999.3249999999998</v>
      </c>
      <c r="F119" s="17">
        <f t="shared" si="9"/>
        <v>2999.3249999999998</v>
      </c>
      <c r="G119" s="18">
        <f t="shared" si="10"/>
        <v>0</v>
      </c>
      <c r="H119" s="18">
        <v>100</v>
      </c>
      <c r="I119" s="19" t="s">
        <v>262</v>
      </c>
      <c r="J119" s="19">
        <v>1</v>
      </c>
      <c r="K119" s="26">
        <v>7000</v>
      </c>
      <c r="L119" s="21">
        <f t="shared" si="11"/>
        <v>1.3338584514849177</v>
      </c>
      <c r="M119" s="22">
        <v>5000</v>
      </c>
      <c r="N119" s="23">
        <f t="shared" si="12"/>
        <v>5000</v>
      </c>
      <c r="O119" s="21">
        <f t="shared" si="13"/>
        <v>0.66704175106065544</v>
      </c>
      <c r="P119" s="24">
        <v>4000</v>
      </c>
      <c r="Q119" s="18">
        <f t="shared" si="14"/>
        <v>4000</v>
      </c>
      <c r="R119" s="21">
        <f t="shared" si="15"/>
        <v>0.33363340084852433</v>
      </c>
    </row>
    <row r="120" spans="1:18" ht="15.5" x14ac:dyDescent="0.45">
      <c r="A120" s="12" t="s">
        <v>263</v>
      </c>
      <c r="B120" s="25" t="s">
        <v>264</v>
      </c>
      <c r="C120" s="14" t="s">
        <v>32</v>
      </c>
      <c r="D120" s="15">
        <v>5825</v>
      </c>
      <c r="E120" s="16">
        <f t="shared" si="8"/>
        <v>5912.375</v>
      </c>
      <c r="F120" s="17">
        <f t="shared" si="9"/>
        <v>5912.375</v>
      </c>
      <c r="G120" s="18">
        <f t="shared" si="10"/>
        <v>0</v>
      </c>
      <c r="H120" s="18">
        <v>100</v>
      </c>
      <c r="I120" s="19" t="s">
        <v>215</v>
      </c>
      <c r="J120" s="19">
        <v>1</v>
      </c>
      <c r="K120" s="26">
        <v>12000</v>
      </c>
      <c r="L120" s="21">
        <f t="shared" si="11"/>
        <v>1.0296412186304149</v>
      </c>
      <c r="M120" s="22">
        <v>8000</v>
      </c>
      <c r="N120" s="23">
        <f t="shared" si="12"/>
        <v>8000</v>
      </c>
      <c r="O120" s="21">
        <f t="shared" si="13"/>
        <v>0.35309414575361003</v>
      </c>
      <c r="P120" s="24">
        <v>7000</v>
      </c>
      <c r="Q120" s="18">
        <f t="shared" si="14"/>
        <v>7000</v>
      </c>
      <c r="R120" s="21">
        <f t="shared" si="15"/>
        <v>0.18395737753440877</v>
      </c>
    </row>
    <row r="121" spans="1:18" ht="15.5" x14ac:dyDescent="0.45">
      <c r="A121" s="12" t="s">
        <v>265</v>
      </c>
      <c r="B121" s="25" t="s">
        <v>266</v>
      </c>
      <c r="C121" s="14" t="s">
        <v>47</v>
      </c>
      <c r="D121" s="15">
        <v>4250</v>
      </c>
      <c r="E121" s="16">
        <f t="shared" si="8"/>
        <v>4313.75</v>
      </c>
      <c r="F121" s="17">
        <f t="shared" si="9"/>
        <v>4313.75</v>
      </c>
      <c r="G121" s="18">
        <f t="shared" si="10"/>
        <v>0</v>
      </c>
      <c r="H121" s="18">
        <v>50</v>
      </c>
      <c r="I121" s="32" t="s">
        <v>48</v>
      </c>
      <c r="J121" s="32">
        <v>1</v>
      </c>
      <c r="K121" s="20">
        <v>8000</v>
      </c>
      <c r="L121" s="21">
        <f t="shared" si="11"/>
        <v>0.85453491741524201</v>
      </c>
      <c r="M121" s="22">
        <v>5600</v>
      </c>
      <c r="N121" s="23">
        <f t="shared" si="12"/>
        <v>5600</v>
      </c>
      <c r="O121" s="21">
        <f t="shared" si="13"/>
        <v>0.29817444219066935</v>
      </c>
      <c r="P121" s="40">
        <v>5500</v>
      </c>
      <c r="Q121" s="18">
        <f t="shared" si="14"/>
        <v>5500</v>
      </c>
      <c r="R121" s="21">
        <f t="shared" si="15"/>
        <v>0.27499275572297882</v>
      </c>
    </row>
    <row r="122" spans="1:18" ht="15.5" x14ac:dyDescent="0.45">
      <c r="A122" s="12" t="s">
        <v>267</v>
      </c>
      <c r="B122" s="38" t="s">
        <v>268</v>
      </c>
      <c r="C122" s="14" t="s">
        <v>24</v>
      </c>
      <c r="D122" s="41">
        <v>24742</v>
      </c>
      <c r="E122" s="16">
        <f t="shared" si="8"/>
        <v>25113.13</v>
      </c>
      <c r="F122" s="17">
        <f t="shared" si="9"/>
        <v>2511.3130000000001</v>
      </c>
      <c r="G122" s="18">
        <f t="shared" si="10"/>
        <v>0</v>
      </c>
      <c r="H122" s="18">
        <v>100</v>
      </c>
      <c r="I122" s="19" t="s">
        <v>29</v>
      </c>
      <c r="J122" s="19">
        <v>10</v>
      </c>
      <c r="K122" s="45">
        <v>7000</v>
      </c>
      <c r="L122" s="21">
        <f t="shared" si="11"/>
        <v>1.7873865185263644</v>
      </c>
      <c r="M122" s="22">
        <v>31000</v>
      </c>
      <c r="N122" s="23">
        <f t="shared" si="12"/>
        <v>3100</v>
      </c>
      <c r="O122" s="21">
        <f t="shared" si="13"/>
        <v>0.23441402963310423</v>
      </c>
      <c r="P122" s="40">
        <v>30000</v>
      </c>
      <c r="Q122" s="18">
        <f t="shared" si="14"/>
        <v>3000</v>
      </c>
      <c r="R122" s="21">
        <f t="shared" si="15"/>
        <v>0.19459422222558473</v>
      </c>
    </row>
    <row r="123" spans="1:18" ht="15.5" x14ac:dyDescent="0.45">
      <c r="A123" s="12" t="s">
        <v>269</v>
      </c>
      <c r="B123" s="25" t="s">
        <v>270</v>
      </c>
      <c r="C123" s="14" t="s">
        <v>24</v>
      </c>
      <c r="D123" s="41">
        <v>84000</v>
      </c>
      <c r="E123" s="16">
        <f t="shared" si="8"/>
        <v>85260</v>
      </c>
      <c r="F123" s="17">
        <f t="shared" si="9"/>
        <v>8526</v>
      </c>
      <c r="G123" s="18">
        <f t="shared" si="10"/>
        <v>0</v>
      </c>
      <c r="H123" s="18">
        <v>100</v>
      </c>
      <c r="I123" s="19" t="s">
        <v>29</v>
      </c>
      <c r="J123" s="19">
        <v>10</v>
      </c>
      <c r="K123" s="46">
        <v>12000</v>
      </c>
      <c r="L123" s="21">
        <f t="shared" si="11"/>
        <v>0.40745953553835329</v>
      </c>
      <c r="M123" s="22">
        <v>97000</v>
      </c>
      <c r="N123" s="23">
        <f t="shared" si="12"/>
        <v>9700</v>
      </c>
      <c r="O123" s="21">
        <f t="shared" si="13"/>
        <v>0.13769645789350224</v>
      </c>
      <c r="P123" s="40">
        <v>95000</v>
      </c>
      <c r="Q123" s="18">
        <f t="shared" si="14"/>
        <v>9500</v>
      </c>
      <c r="R123" s="21">
        <f t="shared" si="15"/>
        <v>0.114238798967863</v>
      </c>
    </row>
    <row r="124" spans="1:18" ht="15.5" x14ac:dyDescent="0.45">
      <c r="A124" s="12" t="s">
        <v>271</v>
      </c>
      <c r="B124" s="25" t="s">
        <v>272</v>
      </c>
      <c r="C124" s="14" t="s">
        <v>24</v>
      </c>
      <c r="D124" s="31">
        <v>24645</v>
      </c>
      <c r="E124" s="16">
        <f t="shared" si="8"/>
        <v>25014.674999999999</v>
      </c>
      <c r="F124" s="17">
        <f t="shared" si="9"/>
        <v>25014.674999999999</v>
      </c>
      <c r="G124" s="18">
        <f t="shared" si="10"/>
        <v>0</v>
      </c>
      <c r="H124" s="18">
        <v>10</v>
      </c>
      <c r="I124" s="32" t="s">
        <v>48</v>
      </c>
      <c r="J124" s="32">
        <v>1</v>
      </c>
      <c r="K124" s="26">
        <v>40000</v>
      </c>
      <c r="L124" s="21">
        <f t="shared" si="11"/>
        <v>0.59906135098697066</v>
      </c>
      <c r="M124" s="22">
        <v>35000</v>
      </c>
      <c r="N124" s="23">
        <f t="shared" si="12"/>
        <v>35000</v>
      </c>
      <c r="O124" s="21">
        <f t="shared" si="13"/>
        <v>0.39917868211359936</v>
      </c>
      <c r="P124" s="24">
        <v>30000</v>
      </c>
      <c r="Q124" s="18">
        <f t="shared" si="14"/>
        <v>30000</v>
      </c>
      <c r="R124" s="21">
        <f t="shared" si="15"/>
        <v>0.19929601324022803</v>
      </c>
    </row>
    <row r="125" spans="1:18" ht="15.5" x14ac:dyDescent="0.45">
      <c r="A125" s="12" t="s">
        <v>273</v>
      </c>
      <c r="B125" s="25" t="s">
        <v>274</v>
      </c>
      <c r="C125" s="14" t="s">
        <v>32</v>
      </c>
      <c r="D125" s="15">
        <v>11750</v>
      </c>
      <c r="E125" s="16">
        <f t="shared" si="8"/>
        <v>11926.25</v>
      </c>
      <c r="F125" s="17">
        <f t="shared" si="9"/>
        <v>1192.625</v>
      </c>
      <c r="G125" s="18">
        <f t="shared" si="10"/>
        <v>0</v>
      </c>
      <c r="H125" s="18">
        <v>100</v>
      </c>
      <c r="I125" s="19" t="s">
        <v>29</v>
      </c>
      <c r="J125" s="19">
        <v>10</v>
      </c>
      <c r="K125" s="26">
        <v>5000</v>
      </c>
      <c r="L125" s="21">
        <f t="shared" si="11"/>
        <v>3.192432659050414</v>
      </c>
      <c r="M125" s="22">
        <v>22000</v>
      </c>
      <c r="N125" s="23">
        <f t="shared" si="12"/>
        <v>2200</v>
      </c>
      <c r="O125" s="21">
        <f t="shared" si="13"/>
        <v>0.84467036998218215</v>
      </c>
      <c r="P125" s="24">
        <v>19000</v>
      </c>
      <c r="Q125" s="18">
        <f t="shared" si="14"/>
        <v>1900</v>
      </c>
      <c r="R125" s="21">
        <f t="shared" si="15"/>
        <v>0.59312441043915731</v>
      </c>
    </row>
    <row r="126" spans="1:18" ht="15.5" x14ac:dyDescent="0.45">
      <c r="A126" s="12" t="s">
        <v>275</v>
      </c>
      <c r="B126" s="25" t="s">
        <v>276</v>
      </c>
      <c r="C126" s="14" t="s">
        <v>24</v>
      </c>
      <c r="D126" s="15">
        <v>8000</v>
      </c>
      <c r="E126" s="16">
        <f t="shared" si="8"/>
        <v>8120</v>
      </c>
      <c r="F126" s="17">
        <f t="shared" si="9"/>
        <v>812</v>
      </c>
      <c r="G126" s="18">
        <f t="shared" si="10"/>
        <v>0</v>
      </c>
      <c r="H126" s="18">
        <v>1</v>
      </c>
      <c r="I126" s="19" t="s">
        <v>29</v>
      </c>
      <c r="J126" s="19">
        <v>10</v>
      </c>
      <c r="K126" s="26">
        <v>5000</v>
      </c>
      <c r="L126" s="21">
        <f t="shared" si="11"/>
        <v>5.1576354679802954</v>
      </c>
      <c r="M126" s="22">
        <v>15000</v>
      </c>
      <c r="N126" s="23">
        <f t="shared" si="12"/>
        <v>1500</v>
      </c>
      <c r="O126" s="21">
        <f t="shared" si="13"/>
        <v>0.84729064039408863</v>
      </c>
      <c r="P126" s="24">
        <v>13000</v>
      </c>
      <c r="Q126" s="18">
        <f t="shared" si="14"/>
        <v>1300</v>
      </c>
      <c r="R126" s="21">
        <f t="shared" si="15"/>
        <v>0.60098522167487689</v>
      </c>
    </row>
    <row r="127" spans="1:18" ht="15.5" x14ac:dyDescent="0.45">
      <c r="A127" s="12" t="s">
        <v>277</v>
      </c>
      <c r="B127" s="25" t="s">
        <v>278</v>
      </c>
      <c r="C127" s="14" t="s">
        <v>32</v>
      </c>
      <c r="D127" s="15">
        <v>20000</v>
      </c>
      <c r="E127" s="16">
        <f t="shared" si="8"/>
        <v>20300</v>
      </c>
      <c r="F127" s="17">
        <f t="shared" si="9"/>
        <v>2030</v>
      </c>
      <c r="G127" s="18">
        <f t="shared" si="10"/>
        <v>0</v>
      </c>
      <c r="H127" s="18">
        <v>100</v>
      </c>
      <c r="I127" s="19" t="s">
        <v>29</v>
      </c>
      <c r="J127" s="19">
        <v>10</v>
      </c>
      <c r="K127" s="26">
        <v>4000</v>
      </c>
      <c r="L127" s="21">
        <f t="shared" si="11"/>
        <v>0.97044334975369462</v>
      </c>
      <c r="M127" s="22">
        <v>25000</v>
      </c>
      <c r="N127" s="23">
        <f t="shared" si="12"/>
        <v>2500</v>
      </c>
      <c r="O127" s="21">
        <f t="shared" si="13"/>
        <v>0.23152709359605911</v>
      </c>
      <c r="P127" s="24">
        <v>23000</v>
      </c>
      <c r="Q127" s="18">
        <f t="shared" si="14"/>
        <v>2300</v>
      </c>
      <c r="R127" s="21">
        <f t="shared" si="15"/>
        <v>0.13300492610837439</v>
      </c>
    </row>
    <row r="128" spans="1:18" ht="15.5" x14ac:dyDescent="0.45">
      <c r="A128" s="12" t="s">
        <v>279</v>
      </c>
      <c r="B128" s="25" t="s">
        <v>280</v>
      </c>
      <c r="C128" s="14" t="str">
        <f>C125</f>
        <v>OBAT KERAS</v>
      </c>
      <c r="D128" s="15">
        <v>6168</v>
      </c>
      <c r="E128" s="16">
        <f t="shared" si="8"/>
        <v>6260.52</v>
      </c>
      <c r="F128" s="17">
        <f t="shared" si="9"/>
        <v>6260.52</v>
      </c>
      <c r="G128" s="18">
        <f t="shared" si="10"/>
        <v>0</v>
      </c>
      <c r="H128" s="18">
        <v>20</v>
      </c>
      <c r="I128" s="19" t="s">
        <v>262</v>
      </c>
      <c r="J128" s="19">
        <v>1</v>
      </c>
      <c r="K128" s="26">
        <v>10000</v>
      </c>
      <c r="L128" s="21">
        <f t="shared" si="11"/>
        <v>0.59731140544235928</v>
      </c>
      <c r="M128" s="22">
        <v>8000</v>
      </c>
      <c r="N128" s="23">
        <f t="shared" si="12"/>
        <v>8000</v>
      </c>
      <c r="O128" s="21">
        <f t="shared" si="13"/>
        <v>0.27784912435388742</v>
      </c>
      <c r="P128" s="24">
        <v>7000</v>
      </c>
      <c r="Q128" s="18">
        <f t="shared" si="14"/>
        <v>7000</v>
      </c>
      <c r="R128" s="21">
        <f t="shared" si="15"/>
        <v>0.11811798380965152</v>
      </c>
    </row>
    <row r="129" spans="1:18" ht="15.5" x14ac:dyDescent="0.45">
      <c r="A129" s="12" t="s">
        <v>281</v>
      </c>
      <c r="B129" s="25" t="s">
        <v>282</v>
      </c>
      <c r="C129" s="14" t="str">
        <f>C126</f>
        <v>OBAT BEBAS</v>
      </c>
      <c r="D129" s="15">
        <v>5161</v>
      </c>
      <c r="E129" s="16">
        <f t="shared" si="8"/>
        <v>5238.415</v>
      </c>
      <c r="F129" s="17">
        <f t="shared" si="9"/>
        <v>5238.415</v>
      </c>
      <c r="G129" s="18">
        <f t="shared" si="10"/>
        <v>0</v>
      </c>
      <c r="H129" s="18">
        <v>20</v>
      </c>
      <c r="I129" s="19" t="s">
        <v>262</v>
      </c>
      <c r="J129" s="19">
        <v>1</v>
      </c>
      <c r="K129" s="26">
        <v>7000</v>
      </c>
      <c r="L129" s="21">
        <f t="shared" si="11"/>
        <v>0.33628206241773517</v>
      </c>
      <c r="M129" s="22">
        <v>6500</v>
      </c>
      <c r="N129" s="23">
        <f t="shared" si="12"/>
        <v>6500</v>
      </c>
      <c r="O129" s="21">
        <f t="shared" si="13"/>
        <v>0.2408333436736112</v>
      </c>
      <c r="P129" s="24">
        <v>6000</v>
      </c>
      <c r="Q129" s="18">
        <f t="shared" si="14"/>
        <v>6000</v>
      </c>
      <c r="R129" s="21">
        <f t="shared" si="15"/>
        <v>0.14538462492948726</v>
      </c>
    </row>
    <row r="130" spans="1:18" ht="15.5" x14ac:dyDescent="0.45">
      <c r="A130" s="12" t="s">
        <v>283</v>
      </c>
      <c r="B130" s="25" t="s">
        <v>284</v>
      </c>
      <c r="C130" s="14" t="s">
        <v>24</v>
      </c>
      <c r="D130" s="15">
        <v>45800</v>
      </c>
      <c r="E130" s="16">
        <f t="shared" ref="E130:E173" si="16">(D130*1.5%)+D130</f>
        <v>46487</v>
      </c>
      <c r="F130" s="17">
        <f t="shared" ref="F130:F194" si="17">E130/J130</f>
        <v>15495.666666666666</v>
      </c>
      <c r="G130" s="18">
        <f t="shared" ref="G130:G194" si="18">F130*T130</f>
        <v>0</v>
      </c>
      <c r="H130" s="18">
        <v>3</v>
      </c>
      <c r="I130" s="19" t="s">
        <v>29</v>
      </c>
      <c r="J130" s="19">
        <v>3</v>
      </c>
      <c r="K130" s="26">
        <v>20000</v>
      </c>
      <c r="L130" s="21">
        <f t="shared" ref="L130:L194" si="19">(K130-F130)/F130</f>
        <v>0.29068341686923233</v>
      </c>
      <c r="M130" s="22">
        <v>55000</v>
      </c>
      <c r="N130" s="23">
        <f t="shared" ref="N130:N203" si="20">M130/J130</f>
        <v>18333.333333333332</v>
      </c>
      <c r="O130" s="21">
        <f t="shared" ref="O130:O194" si="21">(N130-F130)/F130</f>
        <v>0.18312646546346287</v>
      </c>
      <c r="P130" s="24">
        <v>55000</v>
      </c>
      <c r="Q130" s="18">
        <f t="shared" ref="Q130:Q203" si="22">P130/J130</f>
        <v>18333.333333333332</v>
      </c>
      <c r="R130" s="21">
        <f t="shared" ref="R130:R194" si="23">(Q130-F130)/F130</f>
        <v>0.18312646546346287</v>
      </c>
    </row>
    <row r="131" spans="1:18" ht="15.5" x14ac:dyDescent="0.45">
      <c r="A131" s="12" t="s">
        <v>285</v>
      </c>
      <c r="B131" s="25" t="s">
        <v>286</v>
      </c>
      <c r="C131" s="14" t="s">
        <v>32</v>
      </c>
      <c r="D131" s="15">
        <v>8419</v>
      </c>
      <c r="E131" s="16">
        <f t="shared" si="16"/>
        <v>8545.2849999999999</v>
      </c>
      <c r="F131" s="17">
        <f t="shared" si="17"/>
        <v>8545.2849999999999</v>
      </c>
      <c r="G131" s="18">
        <f t="shared" si="18"/>
        <v>0</v>
      </c>
      <c r="H131" s="18">
        <v>3</v>
      </c>
      <c r="I131" s="19" t="s">
        <v>11</v>
      </c>
      <c r="J131" s="19">
        <v>1</v>
      </c>
      <c r="K131" s="26">
        <v>10000</v>
      </c>
      <c r="L131" s="21">
        <f t="shared" si="19"/>
        <v>0.17023598393734091</v>
      </c>
      <c r="M131" s="22">
        <v>10000</v>
      </c>
      <c r="N131" s="23">
        <f t="shared" si="20"/>
        <v>10000</v>
      </c>
      <c r="O131" s="21">
        <f t="shared" si="21"/>
        <v>0.17023598393734091</v>
      </c>
      <c r="P131" s="24">
        <v>9500</v>
      </c>
      <c r="Q131" s="18">
        <f t="shared" si="22"/>
        <v>9500</v>
      </c>
      <c r="R131" s="21">
        <f t="shared" si="23"/>
        <v>0.11172418474047385</v>
      </c>
    </row>
    <row r="132" spans="1:18" ht="15.5" x14ac:dyDescent="0.45">
      <c r="A132" s="12" t="s">
        <v>287</v>
      </c>
      <c r="B132" s="25" t="s">
        <v>288</v>
      </c>
      <c r="C132" s="14" t="s">
        <v>24</v>
      </c>
      <c r="D132" s="15">
        <v>63207</v>
      </c>
      <c r="E132" s="16">
        <f t="shared" si="16"/>
        <v>64155.105000000003</v>
      </c>
      <c r="F132" s="17">
        <f t="shared" si="17"/>
        <v>64155.105000000003</v>
      </c>
      <c r="G132" s="18">
        <f t="shared" si="18"/>
        <v>0</v>
      </c>
      <c r="H132" s="18">
        <v>1</v>
      </c>
      <c r="I132" s="19" t="s">
        <v>289</v>
      </c>
      <c r="J132" s="19">
        <v>1</v>
      </c>
      <c r="K132" s="26">
        <v>75000</v>
      </c>
      <c r="L132" s="21">
        <f t="shared" si="19"/>
        <v>0.1690418089098287</v>
      </c>
      <c r="M132" s="22">
        <v>73000</v>
      </c>
      <c r="N132" s="23">
        <f t="shared" si="20"/>
        <v>73000</v>
      </c>
      <c r="O132" s="21">
        <f t="shared" si="21"/>
        <v>0.13786736067223326</v>
      </c>
      <c r="P132" s="24">
        <v>73000</v>
      </c>
      <c r="Q132" s="18">
        <f t="shared" si="22"/>
        <v>73000</v>
      </c>
      <c r="R132" s="21">
        <f t="shared" si="23"/>
        <v>0.13786736067223326</v>
      </c>
    </row>
    <row r="133" spans="1:18" ht="15.5" x14ac:dyDescent="0.45">
      <c r="A133" s="12" t="s">
        <v>290</v>
      </c>
      <c r="B133" s="25" t="s">
        <v>291</v>
      </c>
      <c r="C133" s="14" t="s">
        <v>32</v>
      </c>
      <c r="D133" s="15">
        <v>28555</v>
      </c>
      <c r="E133" s="16">
        <f t="shared" si="16"/>
        <v>28983.325000000001</v>
      </c>
      <c r="F133" s="17">
        <f t="shared" si="17"/>
        <v>2898.3325</v>
      </c>
      <c r="G133" s="18">
        <f t="shared" si="18"/>
        <v>0</v>
      </c>
      <c r="H133" s="18">
        <v>100</v>
      </c>
      <c r="I133" s="19" t="s">
        <v>29</v>
      </c>
      <c r="J133" s="19">
        <v>10</v>
      </c>
      <c r="K133" s="26">
        <v>5000</v>
      </c>
      <c r="L133" s="21">
        <f t="shared" si="19"/>
        <v>0.72512988071589446</v>
      </c>
      <c r="M133" s="22">
        <v>35000</v>
      </c>
      <c r="N133" s="23">
        <f t="shared" si="20"/>
        <v>3500</v>
      </c>
      <c r="O133" s="21">
        <f t="shared" si="21"/>
        <v>0.2075909165011261</v>
      </c>
      <c r="P133" s="24">
        <v>33000</v>
      </c>
      <c r="Q133" s="18">
        <f t="shared" si="22"/>
        <v>3300</v>
      </c>
      <c r="R133" s="21">
        <f t="shared" si="23"/>
        <v>0.1385857212724903</v>
      </c>
    </row>
    <row r="134" spans="1:18" ht="15.5" x14ac:dyDescent="0.45">
      <c r="A134" s="12" t="s">
        <v>292</v>
      </c>
      <c r="B134" s="25" t="s">
        <v>293</v>
      </c>
      <c r="C134" s="14" t="s">
        <v>47</v>
      </c>
      <c r="D134" s="15">
        <v>62632</v>
      </c>
      <c r="E134" s="16">
        <f t="shared" si="16"/>
        <v>63571.48</v>
      </c>
      <c r="F134" s="17">
        <f t="shared" si="17"/>
        <v>6357.1480000000001</v>
      </c>
      <c r="G134" s="18">
        <f t="shared" si="18"/>
        <v>0</v>
      </c>
      <c r="H134" s="18">
        <v>100</v>
      </c>
      <c r="I134" s="32" t="s">
        <v>29</v>
      </c>
      <c r="J134" s="32">
        <v>10</v>
      </c>
      <c r="K134" s="26">
        <v>10000</v>
      </c>
      <c r="L134" s="21">
        <f t="shared" si="19"/>
        <v>0.5730324352996029</v>
      </c>
      <c r="M134" s="22">
        <v>85000</v>
      </c>
      <c r="N134" s="23">
        <f t="shared" si="20"/>
        <v>8500</v>
      </c>
      <c r="O134" s="21">
        <f t="shared" si="21"/>
        <v>0.33707757000466243</v>
      </c>
      <c r="P134" s="24">
        <v>80000</v>
      </c>
      <c r="Q134" s="18">
        <f t="shared" si="22"/>
        <v>8000</v>
      </c>
      <c r="R134" s="21">
        <f t="shared" si="23"/>
        <v>0.25842594823968229</v>
      </c>
    </row>
    <row r="135" spans="1:18" ht="15.5" x14ac:dyDescent="0.45">
      <c r="A135" s="12" t="s">
        <v>294</v>
      </c>
      <c r="B135" s="25" t="s">
        <v>295</v>
      </c>
      <c r="C135" s="14" t="s">
        <v>47</v>
      </c>
      <c r="D135" s="15">
        <v>62000</v>
      </c>
      <c r="E135" s="16">
        <f t="shared" si="16"/>
        <v>62930</v>
      </c>
      <c r="F135" s="17">
        <f t="shared" si="17"/>
        <v>6293</v>
      </c>
      <c r="G135" s="18">
        <f t="shared" si="18"/>
        <v>0</v>
      </c>
      <c r="H135" s="18">
        <v>100</v>
      </c>
      <c r="I135" s="19" t="s">
        <v>29</v>
      </c>
      <c r="J135" s="19">
        <v>10</v>
      </c>
      <c r="K135" s="26">
        <v>8000</v>
      </c>
      <c r="L135" s="21">
        <f t="shared" si="19"/>
        <v>0.27125377403464168</v>
      </c>
      <c r="M135" s="22">
        <v>75000</v>
      </c>
      <c r="N135" s="23">
        <f t="shared" si="20"/>
        <v>7500</v>
      </c>
      <c r="O135" s="21">
        <f t="shared" si="21"/>
        <v>0.19180041315747656</v>
      </c>
      <c r="P135" s="24">
        <v>72000</v>
      </c>
      <c r="Q135" s="18">
        <f t="shared" si="22"/>
        <v>7200</v>
      </c>
      <c r="R135" s="21">
        <f t="shared" si="23"/>
        <v>0.14412839663117749</v>
      </c>
    </row>
    <row r="136" spans="1:18" ht="15.5" x14ac:dyDescent="0.45">
      <c r="A136" s="12" t="s">
        <v>296</v>
      </c>
      <c r="B136" s="25" t="s">
        <v>297</v>
      </c>
      <c r="C136" s="14" t="s">
        <v>47</v>
      </c>
      <c r="D136" s="15">
        <v>31000</v>
      </c>
      <c r="E136" s="16">
        <f t="shared" si="16"/>
        <v>31465</v>
      </c>
      <c r="F136" s="17">
        <f t="shared" si="17"/>
        <v>3146.5</v>
      </c>
      <c r="G136" s="18">
        <f t="shared" si="18"/>
        <v>0</v>
      </c>
      <c r="H136" s="18">
        <v>100</v>
      </c>
      <c r="I136" s="19" t="s">
        <v>29</v>
      </c>
      <c r="J136" s="19">
        <v>10</v>
      </c>
      <c r="K136" s="26">
        <v>5000</v>
      </c>
      <c r="L136" s="21">
        <f t="shared" si="19"/>
        <v>0.58906721754330205</v>
      </c>
      <c r="M136" s="22">
        <v>37000</v>
      </c>
      <c r="N136" s="23">
        <f t="shared" si="20"/>
        <v>3700</v>
      </c>
      <c r="O136" s="21">
        <f t="shared" si="21"/>
        <v>0.17590974098204354</v>
      </c>
      <c r="P136" s="24">
        <v>35000</v>
      </c>
      <c r="Q136" s="18">
        <f t="shared" si="22"/>
        <v>3500</v>
      </c>
      <c r="R136" s="21">
        <f t="shared" si="23"/>
        <v>0.11234705228031146</v>
      </c>
    </row>
    <row r="137" spans="1:18" ht="15.5" x14ac:dyDescent="0.45">
      <c r="A137" s="12" t="s">
        <v>298</v>
      </c>
      <c r="B137" s="25" t="s">
        <v>299</v>
      </c>
      <c r="C137" s="14" t="s">
        <v>32</v>
      </c>
      <c r="D137" s="15">
        <v>73000</v>
      </c>
      <c r="E137" s="16">
        <f t="shared" si="16"/>
        <v>74095</v>
      </c>
      <c r="F137" s="17">
        <f t="shared" si="17"/>
        <v>7409.5</v>
      </c>
      <c r="G137" s="18">
        <f t="shared" si="18"/>
        <v>0</v>
      </c>
      <c r="H137" s="18">
        <v>100</v>
      </c>
      <c r="I137" s="19" t="s">
        <v>29</v>
      </c>
      <c r="J137" s="19">
        <v>10</v>
      </c>
      <c r="K137" s="26">
        <v>10000</v>
      </c>
      <c r="L137" s="21">
        <f t="shared" si="19"/>
        <v>0.34961873270800997</v>
      </c>
      <c r="M137" s="22">
        <v>87000</v>
      </c>
      <c r="N137" s="23">
        <f t="shared" si="20"/>
        <v>8700</v>
      </c>
      <c r="O137" s="21">
        <f t="shared" si="21"/>
        <v>0.17416829745596868</v>
      </c>
      <c r="P137" s="24">
        <v>85000</v>
      </c>
      <c r="Q137" s="18">
        <f t="shared" si="22"/>
        <v>8500</v>
      </c>
      <c r="R137" s="21">
        <f t="shared" si="23"/>
        <v>0.1471759228018085</v>
      </c>
    </row>
    <row r="138" spans="1:18" ht="15.5" x14ac:dyDescent="0.45">
      <c r="A138" s="12" t="s">
        <v>300</v>
      </c>
      <c r="B138" s="25" t="s">
        <v>301</v>
      </c>
      <c r="C138" s="14" t="s">
        <v>32</v>
      </c>
      <c r="D138" s="15">
        <v>22300</v>
      </c>
      <c r="E138" s="16">
        <f t="shared" si="16"/>
        <v>22634.5</v>
      </c>
      <c r="F138" s="17">
        <f t="shared" si="17"/>
        <v>2263.4499999999998</v>
      </c>
      <c r="G138" s="18">
        <f t="shared" si="18"/>
        <v>0</v>
      </c>
      <c r="H138" s="18">
        <v>100</v>
      </c>
      <c r="I138" s="19" t="s">
        <v>29</v>
      </c>
      <c r="J138" s="19">
        <v>10</v>
      </c>
      <c r="K138" s="26">
        <v>7000</v>
      </c>
      <c r="L138" s="21">
        <f t="shared" si="19"/>
        <v>2.0926240915416732</v>
      </c>
      <c r="M138" s="22">
        <v>31000</v>
      </c>
      <c r="N138" s="23">
        <f t="shared" si="20"/>
        <v>3100</v>
      </c>
      <c r="O138" s="21">
        <f t="shared" si="21"/>
        <v>0.3695906691113125</v>
      </c>
      <c r="P138" s="24">
        <v>30000</v>
      </c>
      <c r="Q138" s="18">
        <f t="shared" si="22"/>
        <v>3000</v>
      </c>
      <c r="R138" s="21">
        <f t="shared" si="23"/>
        <v>0.32541032494643146</v>
      </c>
    </row>
    <row r="139" spans="1:18" ht="15.5" x14ac:dyDescent="0.45">
      <c r="A139" s="12" t="s">
        <v>302</v>
      </c>
      <c r="B139" s="25" t="s">
        <v>303</v>
      </c>
      <c r="C139" s="14" t="s">
        <v>47</v>
      </c>
      <c r="D139" s="15">
        <v>6031</v>
      </c>
      <c r="E139" s="16">
        <f t="shared" si="16"/>
        <v>6121.4650000000001</v>
      </c>
      <c r="F139" s="17">
        <f t="shared" si="17"/>
        <v>6121.4650000000001</v>
      </c>
      <c r="G139" s="18">
        <f t="shared" si="18"/>
        <v>0</v>
      </c>
      <c r="H139" s="18">
        <v>50</v>
      </c>
      <c r="I139" s="32" t="s">
        <v>48</v>
      </c>
      <c r="J139" s="32">
        <v>1</v>
      </c>
      <c r="K139" s="26">
        <v>8000</v>
      </c>
      <c r="L139" s="21">
        <f t="shared" si="19"/>
        <v>0.30687670353420299</v>
      </c>
      <c r="M139" s="22">
        <v>7200</v>
      </c>
      <c r="N139" s="23">
        <f t="shared" si="20"/>
        <v>7200</v>
      </c>
      <c r="O139" s="21">
        <f t="shared" si="21"/>
        <v>0.17618903318078269</v>
      </c>
      <c r="P139" s="24">
        <v>7000</v>
      </c>
      <c r="Q139" s="18">
        <f t="shared" si="22"/>
        <v>7000</v>
      </c>
      <c r="R139" s="21">
        <f t="shared" si="23"/>
        <v>0.14351711559242761</v>
      </c>
    </row>
    <row r="140" spans="1:18" ht="15.5" x14ac:dyDescent="0.45">
      <c r="A140" s="12" t="s">
        <v>304</v>
      </c>
      <c r="B140" s="25" t="s">
        <v>305</v>
      </c>
      <c r="C140" s="14" t="s">
        <v>32</v>
      </c>
      <c r="D140" s="15">
        <v>262238</v>
      </c>
      <c r="E140" s="16">
        <f t="shared" si="16"/>
        <v>266171.57</v>
      </c>
      <c r="F140" s="17">
        <f t="shared" si="17"/>
        <v>26617.156999999999</v>
      </c>
      <c r="G140" s="18">
        <f t="shared" si="18"/>
        <v>0</v>
      </c>
      <c r="H140" s="18">
        <v>10</v>
      </c>
      <c r="I140" s="19" t="s">
        <v>29</v>
      </c>
      <c r="J140" s="19">
        <v>10</v>
      </c>
      <c r="K140" s="26">
        <v>32000</v>
      </c>
      <c r="L140" s="21">
        <f t="shared" si="19"/>
        <v>0.20223207910596916</v>
      </c>
      <c r="M140" s="22">
        <v>310000</v>
      </c>
      <c r="N140" s="23">
        <f t="shared" si="20"/>
        <v>31000</v>
      </c>
      <c r="O140" s="21">
        <f t="shared" si="21"/>
        <v>0.16466232663390762</v>
      </c>
      <c r="P140" s="24">
        <v>300000</v>
      </c>
      <c r="Q140" s="18">
        <f t="shared" si="22"/>
        <v>30000</v>
      </c>
      <c r="R140" s="21">
        <f t="shared" si="23"/>
        <v>0.12709257416184611</v>
      </c>
    </row>
    <row r="141" spans="1:18" ht="15.5" x14ac:dyDescent="0.45">
      <c r="A141" s="12" t="s">
        <v>306</v>
      </c>
      <c r="B141" s="25" t="s">
        <v>307</v>
      </c>
      <c r="C141" s="14" t="s">
        <v>32</v>
      </c>
      <c r="D141" s="15">
        <v>108045</v>
      </c>
      <c r="E141" s="16">
        <f t="shared" si="16"/>
        <v>109665.675</v>
      </c>
      <c r="F141" s="17">
        <f t="shared" si="17"/>
        <v>10966.567500000001</v>
      </c>
      <c r="G141" s="18">
        <f t="shared" si="18"/>
        <v>0</v>
      </c>
      <c r="H141" s="18">
        <v>10</v>
      </c>
      <c r="I141" s="19" t="s">
        <v>29</v>
      </c>
      <c r="J141" s="19">
        <v>10</v>
      </c>
      <c r="K141" s="26">
        <v>15000</v>
      </c>
      <c r="L141" s="21">
        <f t="shared" si="19"/>
        <v>0.36779352336088739</v>
      </c>
      <c r="M141" s="22">
        <v>135000</v>
      </c>
      <c r="N141" s="23">
        <f t="shared" si="20"/>
        <v>13500</v>
      </c>
      <c r="O141" s="21">
        <f t="shared" si="21"/>
        <v>0.23101417102479865</v>
      </c>
      <c r="P141" s="24">
        <v>130000</v>
      </c>
      <c r="Q141" s="18">
        <f t="shared" si="22"/>
        <v>13000</v>
      </c>
      <c r="R141" s="21">
        <f t="shared" si="23"/>
        <v>0.18542105357943575</v>
      </c>
    </row>
    <row r="142" spans="1:18" ht="15.5" x14ac:dyDescent="0.45">
      <c r="A142" s="12" t="s">
        <v>308</v>
      </c>
      <c r="B142" s="25" t="s">
        <v>309</v>
      </c>
      <c r="C142" s="14" t="s">
        <v>32</v>
      </c>
      <c r="D142" s="15">
        <v>15500</v>
      </c>
      <c r="E142" s="16">
        <f t="shared" si="16"/>
        <v>15732.5</v>
      </c>
      <c r="F142" s="17">
        <f t="shared" si="17"/>
        <v>1573.25</v>
      </c>
      <c r="G142" s="18">
        <f t="shared" si="18"/>
        <v>0</v>
      </c>
      <c r="H142" s="18">
        <v>10</v>
      </c>
      <c r="I142" s="19" t="s">
        <v>29</v>
      </c>
      <c r="J142" s="19">
        <v>10</v>
      </c>
      <c r="K142" s="26">
        <v>3000</v>
      </c>
      <c r="L142" s="21">
        <f t="shared" si="19"/>
        <v>0.90688066105196252</v>
      </c>
      <c r="M142" s="22">
        <v>20000</v>
      </c>
      <c r="N142" s="23">
        <f t="shared" si="20"/>
        <v>2000</v>
      </c>
      <c r="O142" s="21">
        <f t="shared" si="21"/>
        <v>0.27125377403464168</v>
      </c>
      <c r="P142" s="24">
        <v>18000</v>
      </c>
      <c r="Q142" s="18">
        <f t="shared" si="22"/>
        <v>1800</v>
      </c>
      <c r="R142" s="21">
        <f t="shared" si="23"/>
        <v>0.14412839663117749</v>
      </c>
    </row>
    <row r="143" spans="1:18" ht="15.5" x14ac:dyDescent="0.45">
      <c r="A143" s="12" t="s">
        <v>310</v>
      </c>
      <c r="B143" s="25" t="s">
        <v>311</v>
      </c>
      <c r="C143" s="14" t="s">
        <v>32</v>
      </c>
      <c r="D143" s="15">
        <v>55323</v>
      </c>
      <c r="E143" s="16">
        <f t="shared" si="16"/>
        <v>56152.845000000001</v>
      </c>
      <c r="F143" s="17">
        <f t="shared" si="17"/>
        <v>5615.2844999999998</v>
      </c>
      <c r="G143" s="18">
        <f t="shared" si="18"/>
        <v>0</v>
      </c>
      <c r="H143" s="18">
        <v>10</v>
      </c>
      <c r="I143" s="19" t="s">
        <v>29</v>
      </c>
      <c r="J143" s="19">
        <v>10</v>
      </c>
      <c r="K143" s="26">
        <v>7000</v>
      </c>
      <c r="L143" s="21">
        <f t="shared" si="19"/>
        <v>0.2465975677634856</v>
      </c>
      <c r="M143" s="22">
        <v>65000</v>
      </c>
      <c r="N143" s="23">
        <f t="shared" si="20"/>
        <v>6500</v>
      </c>
      <c r="O143" s="21">
        <f t="shared" si="21"/>
        <v>0.15755488435180806</v>
      </c>
      <c r="P143" s="24">
        <v>64000</v>
      </c>
      <c r="Q143" s="18">
        <f t="shared" si="22"/>
        <v>6400</v>
      </c>
      <c r="R143" s="21">
        <f t="shared" si="23"/>
        <v>0.13974634766947255</v>
      </c>
    </row>
    <row r="144" spans="1:18" ht="15.5" x14ac:dyDescent="0.45">
      <c r="A144" s="12" t="s">
        <v>312</v>
      </c>
      <c r="B144" s="25" t="s">
        <v>313</v>
      </c>
      <c r="C144" s="14" t="s">
        <v>24</v>
      </c>
      <c r="D144" s="15">
        <v>10346</v>
      </c>
      <c r="E144" s="16">
        <f t="shared" si="16"/>
        <v>10501.19</v>
      </c>
      <c r="F144" s="17">
        <f t="shared" si="17"/>
        <v>10501.19</v>
      </c>
      <c r="G144" s="18">
        <f t="shared" si="18"/>
        <v>0</v>
      </c>
      <c r="H144" s="18">
        <v>4</v>
      </c>
      <c r="I144" s="19" t="s">
        <v>48</v>
      </c>
      <c r="J144" s="19">
        <v>1</v>
      </c>
      <c r="K144" s="26">
        <v>14000</v>
      </c>
      <c r="L144" s="21">
        <f t="shared" si="19"/>
        <v>0.33318223934620739</v>
      </c>
      <c r="M144" s="22">
        <v>12500</v>
      </c>
      <c r="N144" s="23">
        <f t="shared" si="20"/>
        <v>12500</v>
      </c>
      <c r="O144" s="21">
        <f t="shared" si="21"/>
        <v>0.1903412851305423</v>
      </c>
      <c r="P144" s="24">
        <v>12000</v>
      </c>
      <c r="Q144" s="18">
        <f t="shared" si="22"/>
        <v>12000</v>
      </c>
      <c r="R144" s="21">
        <f t="shared" si="23"/>
        <v>0.1427276337253206</v>
      </c>
    </row>
    <row r="145" spans="1:18" ht="15.5" x14ac:dyDescent="0.45">
      <c r="A145" s="12" t="s">
        <v>314</v>
      </c>
      <c r="B145" s="25" t="s">
        <v>315</v>
      </c>
      <c r="C145" s="14" t="s">
        <v>32</v>
      </c>
      <c r="D145" s="15">
        <v>10232</v>
      </c>
      <c r="E145" s="16">
        <f t="shared" si="16"/>
        <v>10385.48</v>
      </c>
      <c r="F145" s="17">
        <f t="shared" si="17"/>
        <v>1038.548</v>
      </c>
      <c r="G145" s="18">
        <f t="shared" si="18"/>
        <v>0</v>
      </c>
      <c r="H145" s="18">
        <v>100</v>
      </c>
      <c r="I145" s="19" t="s">
        <v>29</v>
      </c>
      <c r="J145" s="19">
        <v>10</v>
      </c>
      <c r="K145" s="26">
        <v>6000</v>
      </c>
      <c r="L145" s="21">
        <f t="shared" si="19"/>
        <v>4.7772967643286588</v>
      </c>
      <c r="M145" s="22">
        <v>15000</v>
      </c>
      <c r="N145" s="23">
        <f t="shared" si="20"/>
        <v>1500</v>
      </c>
      <c r="O145" s="21">
        <f t="shared" si="21"/>
        <v>0.4443241910821647</v>
      </c>
      <c r="P145" s="24">
        <v>14000</v>
      </c>
      <c r="Q145" s="18">
        <f t="shared" si="22"/>
        <v>1400</v>
      </c>
      <c r="R145" s="21">
        <f t="shared" si="23"/>
        <v>0.34803591167668707</v>
      </c>
    </row>
    <row r="146" spans="1:18" ht="15.5" x14ac:dyDescent="0.45">
      <c r="A146" s="12" t="s">
        <v>316</v>
      </c>
      <c r="B146" s="25" t="s">
        <v>317</v>
      </c>
      <c r="C146" s="14" t="s">
        <v>32</v>
      </c>
      <c r="D146" s="15">
        <v>98402</v>
      </c>
      <c r="E146" s="16">
        <f t="shared" si="16"/>
        <v>99878.03</v>
      </c>
      <c r="F146" s="17">
        <f t="shared" si="17"/>
        <v>99878.03</v>
      </c>
      <c r="G146" s="18">
        <f t="shared" si="18"/>
        <v>0</v>
      </c>
      <c r="H146" s="18">
        <v>1</v>
      </c>
      <c r="I146" s="19" t="s">
        <v>48</v>
      </c>
      <c r="J146" s="19">
        <v>1</v>
      </c>
      <c r="K146" s="26">
        <v>120000</v>
      </c>
      <c r="L146" s="21">
        <f t="shared" si="19"/>
        <v>0.20146542738177756</v>
      </c>
      <c r="M146" s="22">
        <v>115000</v>
      </c>
      <c r="N146" s="23">
        <f t="shared" si="20"/>
        <v>115000</v>
      </c>
      <c r="O146" s="21">
        <f t="shared" si="21"/>
        <v>0.15140436790753684</v>
      </c>
      <c r="P146" s="24">
        <v>112000</v>
      </c>
      <c r="Q146" s="18">
        <f t="shared" si="22"/>
        <v>112000</v>
      </c>
      <c r="R146" s="21">
        <f t="shared" si="23"/>
        <v>0.12136773222299239</v>
      </c>
    </row>
    <row r="147" spans="1:18" ht="15.5" x14ac:dyDescent="0.45">
      <c r="A147" s="12" t="s">
        <v>318</v>
      </c>
      <c r="B147" s="25" t="s">
        <v>319</v>
      </c>
      <c r="C147" s="14" t="s">
        <v>32</v>
      </c>
      <c r="D147" s="15">
        <v>8129</v>
      </c>
      <c r="E147" s="16">
        <f t="shared" si="16"/>
        <v>8250.9349999999995</v>
      </c>
      <c r="F147" s="17">
        <f t="shared" si="17"/>
        <v>825.09349999999995</v>
      </c>
      <c r="G147" s="18">
        <f t="shared" si="18"/>
        <v>0</v>
      </c>
      <c r="H147" s="18">
        <v>100</v>
      </c>
      <c r="I147" s="19" t="s">
        <v>29</v>
      </c>
      <c r="J147" s="19">
        <v>10</v>
      </c>
      <c r="K147" s="26">
        <v>5000</v>
      </c>
      <c r="L147" s="21">
        <f t="shared" si="19"/>
        <v>5.0599192697554889</v>
      </c>
      <c r="M147" s="22">
        <v>15000</v>
      </c>
      <c r="N147" s="23">
        <f t="shared" si="20"/>
        <v>1500</v>
      </c>
      <c r="O147" s="21">
        <f t="shared" si="21"/>
        <v>0.81797578092664658</v>
      </c>
      <c r="P147" s="24">
        <v>13000</v>
      </c>
      <c r="Q147" s="18">
        <f t="shared" si="22"/>
        <v>1300</v>
      </c>
      <c r="R147" s="21">
        <f t="shared" si="23"/>
        <v>0.57557901013642709</v>
      </c>
    </row>
    <row r="148" spans="1:18" ht="15.5" x14ac:dyDescent="0.45">
      <c r="A148" s="12" t="s">
        <v>320</v>
      </c>
      <c r="B148" s="25" t="s">
        <v>321</v>
      </c>
      <c r="C148" s="14" t="s">
        <v>32</v>
      </c>
      <c r="D148" s="15">
        <v>10341</v>
      </c>
      <c r="E148" s="16">
        <f t="shared" si="16"/>
        <v>10496.115</v>
      </c>
      <c r="F148" s="17">
        <f t="shared" si="17"/>
        <v>1049.6115</v>
      </c>
      <c r="G148" s="18">
        <f t="shared" si="18"/>
        <v>0</v>
      </c>
      <c r="H148" s="18">
        <v>100</v>
      </c>
      <c r="I148" s="19" t="s">
        <v>29</v>
      </c>
      <c r="J148" s="19">
        <v>10</v>
      </c>
      <c r="K148" s="26">
        <v>5000</v>
      </c>
      <c r="L148" s="21">
        <f t="shared" si="19"/>
        <v>3.7636673188127228</v>
      </c>
      <c r="M148" s="22">
        <v>15000</v>
      </c>
      <c r="N148" s="23">
        <f t="shared" si="20"/>
        <v>1500</v>
      </c>
      <c r="O148" s="21">
        <f t="shared" si="21"/>
        <v>0.4291001956438168</v>
      </c>
      <c r="P148" s="24">
        <v>14000</v>
      </c>
      <c r="Q148" s="18">
        <f t="shared" si="22"/>
        <v>1400</v>
      </c>
      <c r="R148" s="21">
        <f t="shared" si="23"/>
        <v>0.33382684926756234</v>
      </c>
    </row>
    <row r="149" spans="1:18" ht="15.5" x14ac:dyDescent="0.45">
      <c r="A149" s="12" t="s">
        <v>322</v>
      </c>
      <c r="B149" s="25" t="s">
        <v>323</v>
      </c>
      <c r="C149" s="14" t="s">
        <v>32</v>
      </c>
      <c r="D149" s="15">
        <v>20246</v>
      </c>
      <c r="E149" s="16">
        <f t="shared" si="16"/>
        <v>20549.689999999999</v>
      </c>
      <c r="F149" s="17">
        <f t="shared" si="17"/>
        <v>2054.9690000000001</v>
      </c>
      <c r="G149" s="18">
        <f t="shared" si="18"/>
        <v>0</v>
      </c>
      <c r="H149" s="18">
        <v>100</v>
      </c>
      <c r="I149" s="19" t="s">
        <v>29</v>
      </c>
      <c r="J149" s="19">
        <v>10</v>
      </c>
      <c r="K149" s="26">
        <v>5000</v>
      </c>
      <c r="L149" s="21">
        <f t="shared" si="19"/>
        <v>1.4331267284323996</v>
      </c>
      <c r="M149" s="22">
        <v>25000</v>
      </c>
      <c r="N149" s="23">
        <f t="shared" si="20"/>
        <v>2500</v>
      </c>
      <c r="O149" s="21">
        <f t="shared" si="21"/>
        <v>0.21656336421619982</v>
      </c>
      <c r="P149" s="24">
        <v>23000</v>
      </c>
      <c r="Q149" s="18">
        <f t="shared" si="22"/>
        <v>2300</v>
      </c>
      <c r="R149" s="21">
        <f t="shared" si="23"/>
        <v>0.11923829507890384</v>
      </c>
    </row>
    <row r="150" spans="1:18" ht="15.5" x14ac:dyDescent="0.45">
      <c r="A150" s="12" t="s">
        <v>324</v>
      </c>
      <c r="B150" s="25" t="s">
        <v>325</v>
      </c>
      <c r="C150" s="14" t="s">
        <v>32</v>
      </c>
      <c r="D150" s="15">
        <v>19980</v>
      </c>
      <c r="E150" s="16">
        <f t="shared" si="16"/>
        <v>20279.7</v>
      </c>
      <c r="F150" s="17">
        <f t="shared" si="17"/>
        <v>4055.94</v>
      </c>
      <c r="G150" s="18">
        <f t="shared" si="18"/>
        <v>0</v>
      </c>
      <c r="H150" s="18">
        <v>100</v>
      </c>
      <c r="I150" s="19" t="s">
        <v>29</v>
      </c>
      <c r="J150" s="19">
        <v>5</v>
      </c>
      <c r="K150" s="26">
        <v>7000</v>
      </c>
      <c r="L150" s="21">
        <f t="shared" si="19"/>
        <v>0.72586379482931207</v>
      </c>
      <c r="M150" s="22">
        <v>25000</v>
      </c>
      <c r="N150" s="23">
        <f t="shared" si="20"/>
        <v>5000</v>
      </c>
      <c r="O150" s="21">
        <f t="shared" si="21"/>
        <v>0.23275985344950861</v>
      </c>
      <c r="P150" s="24">
        <v>23000</v>
      </c>
      <c r="Q150" s="18">
        <f t="shared" si="22"/>
        <v>4600</v>
      </c>
      <c r="R150" s="21">
        <f t="shared" si="23"/>
        <v>0.13413906517354793</v>
      </c>
    </row>
    <row r="151" spans="1:18" ht="15.5" x14ac:dyDescent="0.45">
      <c r="A151" s="12" t="s">
        <v>326</v>
      </c>
      <c r="B151" s="25" t="s">
        <v>327</v>
      </c>
      <c r="C151" s="14" t="s">
        <v>32</v>
      </c>
      <c r="D151" s="15">
        <f>100835/25</f>
        <v>4033.4</v>
      </c>
      <c r="E151" s="16">
        <f t="shared" si="16"/>
        <v>4093.9010000000003</v>
      </c>
      <c r="F151" s="17">
        <f t="shared" si="17"/>
        <v>4093.9010000000003</v>
      </c>
      <c r="G151" s="18">
        <f t="shared" si="18"/>
        <v>0</v>
      </c>
      <c r="H151" s="18">
        <v>100</v>
      </c>
      <c r="I151" s="19" t="s">
        <v>33</v>
      </c>
      <c r="J151" s="19">
        <v>1</v>
      </c>
      <c r="K151" s="26">
        <v>5000</v>
      </c>
      <c r="L151" s="21">
        <f t="shared" si="19"/>
        <v>0.2213289964754887</v>
      </c>
      <c r="M151" s="22">
        <v>4800</v>
      </c>
      <c r="N151" s="23">
        <f t="shared" si="20"/>
        <v>4800</v>
      </c>
      <c r="O151" s="21">
        <f t="shared" si="21"/>
        <v>0.17247583661646915</v>
      </c>
      <c r="P151" s="24">
        <v>4600</v>
      </c>
      <c r="Q151" s="18">
        <f t="shared" si="22"/>
        <v>4600</v>
      </c>
      <c r="R151" s="21">
        <f t="shared" si="23"/>
        <v>0.1236226767574496</v>
      </c>
    </row>
    <row r="152" spans="1:18" ht="15.5" x14ac:dyDescent="0.45">
      <c r="A152" s="12" t="s">
        <v>328</v>
      </c>
      <c r="B152" s="25" t="s">
        <v>329</v>
      </c>
      <c r="C152" s="14" t="s">
        <v>32</v>
      </c>
      <c r="D152" s="15">
        <v>40499</v>
      </c>
      <c r="E152" s="16">
        <f t="shared" si="16"/>
        <v>41106.485000000001</v>
      </c>
      <c r="F152" s="17">
        <f t="shared" si="17"/>
        <v>4110.6485000000002</v>
      </c>
      <c r="G152" s="18">
        <f t="shared" si="18"/>
        <v>0</v>
      </c>
      <c r="H152" s="18">
        <v>100</v>
      </c>
      <c r="I152" s="19" t="s">
        <v>29</v>
      </c>
      <c r="J152" s="19">
        <v>10</v>
      </c>
      <c r="K152" s="26">
        <v>7000</v>
      </c>
      <c r="L152" s="21">
        <f t="shared" si="19"/>
        <v>0.70289432433836163</v>
      </c>
      <c r="M152" s="22">
        <v>55000</v>
      </c>
      <c r="N152" s="23">
        <f t="shared" si="20"/>
        <v>5500</v>
      </c>
      <c r="O152" s="21">
        <f t="shared" si="21"/>
        <v>0.33798839769442696</v>
      </c>
      <c r="P152" s="24">
        <v>50000</v>
      </c>
      <c r="Q152" s="18">
        <f t="shared" si="22"/>
        <v>5000</v>
      </c>
      <c r="R152" s="21">
        <f t="shared" si="23"/>
        <v>0.21635308881311544</v>
      </c>
    </row>
    <row r="153" spans="1:18" ht="15.5" x14ac:dyDescent="0.45">
      <c r="A153" s="12" t="s">
        <v>330</v>
      </c>
      <c r="B153" s="25" t="s">
        <v>331</v>
      </c>
      <c r="C153" s="14" t="s">
        <v>47</v>
      </c>
      <c r="D153" s="31">
        <v>55837</v>
      </c>
      <c r="E153" s="16">
        <f t="shared" si="16"/>
        <v>56674.555</v>
      </c>
      <c r="F153" s="17">
        <f t="shared" si="17"/>
        <v>56674.555</v>
      </c>
      <c r="G153" s="18">
        <f t="shared" si="18"/>
        <v>0</v>
      </c>
      <c r="H153" s="18">
        <v>1</v>
      </c>
      <c r="I153" s="32" t="s">
        <v>48</v>
      </c>
      <c r="J153" s="32">
        <v>1</v>
      </c>
      <c r="K153" s="26">
        <v>68000</v>
      </c>
      <c r="L153" s="21">
        <f t="shared" si="19"/>
        <v>0.19983297619187304</v>
      </c>
      <c r="M153" s="22">
        <v>68000</v>
      </c>
      <c r="N153" s="23">
        <f t="shared" si="20"/>
        <v>68000</v>
      </c>
      <c r="O153" s="21">
        <f t="shared" si="21"/>
        <v>0.19983297619187304</v>
      </c>
      <c r="P153" s="24">
        <v>64000</v>
      </c>
      <c r="Q153" s="18">
        <f t="shared" si="22"/>
        <v>64000</v>
      </c>
      <c r="R153" s="21">
        <f t="shared" si="23"/>
        <v>0.12925456582764522</v>
      </c>
    </row>
    <row r="154" spans="1:18" ht="15.5" x14ac:dyDescent="0.45">
      <c r="A154" s="12" t="s">
        <v>332</v>
      </c>
      <c r="B154" s="25" t="s">
        <v>333</v>
      </c>
      <c r="C154" s="14" t="s">
        <v>32</v>
      </c>
      <c r="D154" s="15">
        <v>14043</v>
      </c>
      <c r="E154" s="16">
        <f t="shared" si="16"/>
        <v>14253.645</v>
      </c>
      <c r="F154" s="17">
        <f t="shared" si="17"/>
        <v>1425.3645000000001</v>
      </c>
      <c r="G154" s="18">
        <f t="shared" si="18"/>
        <v>0</v>
      </c>
      <c r="H154" s="18">
        <v>100</v>
      </c>
      <c r="I154" s="19" t="s">
        <v>29</v>
      </c>
      <c r="J154" s="19">
        <v>10</v>
      </c>
      <c r="K154" s="26">
        <v>4000</v>
      </c>
      <c r="L154" s="21">
        <f t="shared" si="19"/>
        <v>1.8062997219307761</v>
      </c>
      <c r="M154" s="22">
        <v>17000</v>
      </c>
      <c r="N154" s="23">
        <f t="shared" si="20"/>
        <v>1700</v>
      </c>
      <c r="O154" s="21">
        <f t="shared" si="21"/>
        <v>0.19267738182057981</v>
      </c>
      <c r="P154" s="24">
        <v>16000</v>
      </c>
      <c r="Q154" s="18">
        <f t="shared" si="22"/>
        <v>1600</v>
      </c>
      <c r="R154" s="21">
        <f t="shared" si="23"/>
        <v>0.12251988877231042</v>
      </c>
    </row>
    <row r="155" spans="1:18" ht="15.5" x14ac:dyDescent="0.45">
      <c r="A155" s="12" t="s">
        <v>334</v>
      </c>
      <c r="B155" s="25" t="s">
        <v>335</v>
      </c>
      <c r="C155" s="14" t="s">
        <v>47</v>
      </c>
      <c r="D155" s="15">
        <v>3941</v>
      </c>
      <c r="E155" s="16">
        <f t="shared" si="16"/>
        <v>4000.1149999999998</v>
      </c>
      <c r="F155" s="17">
        <f t="shared" si="17"/>
        <v>4000.1149999999998</v>
      </c>
      <c r="G155" s="18">
        <f t="shared" si="18"/>
        <v>0</v>
      </c>
      <c r="H155" s="18">
        <v>50</v>
      </c>
      <c r="I155" s="19" t="s">
        <v>48</v>
      </c>
      <c r="J155" s="19">
        <v>1</v>
      </c>
      <c r="K155" s="26">
        <v>6000</v>
      </c>
      <c r="L155" s="21">
        <f t="shared" si="19"/>
        <v>0.49995687623980817</v>
      </c>
      <c r="M155" s="22">
        <v>4600</v>
      </c>
      <c r="N155" s="23">
        <f t="shared" si="20"/>
        <v>4600</v>
      </c>
      <c r="O155" s="21">
        <f t="shared" si="21"/>
        <v>0.14996693845051962</v>
      </c>
      <c r="P155" s="24">
        <v>4500</v>
      </c>
      <c r="Q155" s="18">
        <f t="shared" si="22"/>
        <v>4500</v>
      </c>
      <c r="R155" s="21">
        <f t="shared" si="23"/>
        <v>0.12496765717985614</v>
      </c>
    </row>
    <row r="156" spans="1:18" ht="15.5" x14ac:dyDescent="0.45">
      <c r="A156" s="12" t="s">
        <v>336</v>
      </c>
      <c r="B156" s="25" t="s">
        <v>337</v>
      </c>
      <c r="C156" s="14" t="s">
        <v>32</v>
      </c>
      <c r="D156" s="15">
        <v>44000</v>
      </c>
      <c r="E156" s="16">
        <f t="shared" si="16"/>
        <v>44660</v>
      </c>
      <c r="F156" s="17">
        <f t="shared" si="17"/>
        <v>4466</v>
      </c>
      <c r="G156" s="18">
        <f t="shared" si="18"/>
        <v>0</v>
      </c>
      <c r="H156" s="18">
        <v>100</v>
      </c>
      <c r="I156" s="19" t="s">
        <v>29</v>
      </c>
      <c r="J156" s="19">
        <v>10</v>
      </c>
      <c r="K156" s="26">
        <v>8000</v>
      </c>
      <c r="L156" s="21">
        <f t="shared" si="19"/>
        <v>0.7913121361397224</v>
      </c>
      <c r="M156" s="22">
        <v>55000</v>
      </c>
      <c r="N156" s="23">
        <f t="shared" si="20"/>
        <v>5500</v>
      </c>
      <c r="O156" s="21">
        <f t="shared" si="21"/>
        <v>0.23152709359605911</v>
      </c>
      <c r="P156" s="24">
        <v>54000</v>
      </c>
      <c r="Q156" s="18">
        <f t="shared" si="22"/>
        <v>5400</v>
      </c>
      <c r="R156" s="21">
        <f t="shared" si="23"/>
        <v>0.20913569189431258</v>
      </c>
    </row>
    <row r="157" spans="1:18" ht="15.5" x14ac:dyDescent="0.45">
      <c r="A157" s="12" t="s">
        <v>338</v>
      </c>
      <c r="B157" s="25" t="s">
        <v>339</v>
      </c>
      <c r="C157" s="14" t="s">
        <v>47</v>
      </c>
      <c r="D157" s="31">
        <v>24258</v>
      </c>
      <c r="E157" s="16">
        <f t="shared" si="16"/>
        <v>24621.87</v>
      </c>
      <c r="F157" s="17">
        <f t="shared" si="17"/>
        <v>24621.87</v>
      </c>
      <c r="G157" s="18">
        <f t="shared" si="18"/>
        <v>0</v>
      </c>
      <c r="H157" s="18">
        <v>1</v>
      </c>
      <c r="I157" s="32" t="s">
        <v>48</v>
      </c>
      <c r="J157" s="32">
        <v>1</v>
      </c>
      <c r="K157" s="26">
        <v>30000</v>
      </c>
      <c r="L157" s="21">
        <f t="shared" si="19"/>
        <v>0.21842898203913844</v>
      </c>
      <c r="M157" s="22">
        <v>30000</v>
      </c>
      <c r="N157" s="23">
        <f t="shared" si="20"/>
        <v>30000</v>
      </c>
      <c r="O157" s="21">
        <f t="shared" si="21"/>
        <v>0.21842898203913844</v>
      </c>
      <c r="P157" s="24">
        <v>28000</v>
      </c>
      <c r="Q157" s="18">
        <f t="shared" si="22"/>
        <v>28000</v>
      </c>
      <c r="R157" s="21">
        <f t="shared" si="23"/>
        <v>0.13720038323652919</v>
      </c>
    </row>
    <row r="158" spans="1:18" ht="15.5" x14ac:dyDescent="0.45">
      <c r="A158" s="12" t="s">
        <v>340</v>
      </c>
      <c r="B158" s="25" t="s">
        <v>341</v>
      </c>
      <c r="C158" s="14" t="s">
        <v>24</v>
      </c>
      <c r="D158" s="31">
        <v>33000</v>
      </c>
      <c r="E158" s="16">
        <f t="shared" si="16"/>
        <v>33495</v>
      </c>
      <c r="F158" s="17">
        <f t="shared" si="17"/>
        <v>33495</v>
      </c>
      <c r="G158" s="18">
        <f t="shared" si="18"/>
        <v>0</v>
      </c>
      <c r="H158" s="18">
        <v>1</v>
      </c>
      <c r="I158" s="32" t="s">
        <v>92</v>
      </c>
      <c r="J158" s="32">
        <v>1</v>
      </c>
      <c r="K158" s="26">
        <v>40000</v>
      </c>
      <c r="L158" s="21">
        <f t="shared" si="19"/>
        <v>0.19420809075981491</v>
      </c>
      <c r="M158" s="22">
        <v>40000</v>
      </c>
      <c r="N158" s="23">
        <f t="shared" si="20"/>
        <v>40000</v>
      </c>
      <c r="O158" s="21">
        <f t="shared" si="21"/>
        <v>0.19420809075981491</v>
      </c>
      <c r="P158" s="24">
        <v>38000</v>
      </c>
      <c r="Q158" s="18">
        <f t="shared" si="22"/>
        <v>38000</v>
      </c>
      <c r="R158" s="21">
        <f t="shared" si="23"/>
        <v>0.13449768622182415</v>
      </c>
    </row>
    <row r="159" spans="1:18" ht="15.5" x14ac:dyDescent="0.45">
      <c r="A159" s="12" t="s">
        <v>342</v>
      </c>
      <c r="B159" s="25" t="s">
        <v>343</v>
      </c>
      <c r="C159" s="14" t="s">
        <v>24</v>
      </c>
      <c r="D159" s="31">
        <v>32000</v>
      </c>
      <c r="E159" s="16">
        <f t="shared" si="16"/>
        <v>32480</v>
      </c>
      <c r="F159" s="17">
        <f t="shared" si="17"/>
        <v>32480</v>
      </c>
      <c r="G159" s="18">
        <f t="shared" si="18"/>
        <v>0</v>
      </c>
      <c r="H159" s="18">
        <v>1</v>
      </c>
      <c r="I159" s="32" t="s">
        <v>92</v>
      </c>
      <c r="J159" s="32">
        <v>1</v>
      </c>
      <c r="K159" s="26">
        <v>40000</v>
      </c>
      <c r="L159" s="21">
        <f t="shared" si="19"/>
        <v>0.23152709359605911</v>
      </c>
      <c r="M159" s="22">
        <v>40000</v>
      </c>
      <c r="N159" s="23">
        <f t="shared" si="20"/>
        <v>40000</v>
      </c>
      <c r="O159" s="21">
        <f t="shared" si="21"/>
        <v>0.23152709359605911</v>
      </c>
      <c r="P159" s="24">
        <v>37000</v>
      </c>
      <c r="Q159" s="18">
        <f t="shared" si="22"/>
        <v>37000</v>
      </c>
      <c r="R159" s="21">
        <f t="shared" si="23"/>
        <v>0.13916256157635468</v>
      </c>
    </row>
    <row r="160" spans="1:18" ht="15.5" x14ac:dyDescent="0.45">
      <c r="A160" s="12" t="s">
        <v>344</v>
      </c>
      <c r="B160" s="25" t="s">
        <v>345</v>
      </c>
      <c r="C160" s="14" t="s">
        <v>24</v>
      </c>
      <c r="D160" s="31">
        <v>28000</v>
      </c>
      <c r="E160" s="16">
        <f t="shared" si="16"/>
        <v>28420</v>
      </c>
      <c r="F160" s="17">
        <f t="shared" si="17"/>
        <v>28420</v>
      </c>
      <c r="G160" s="18">
        <f t="shared" si="18"/>
        <v>0</v>
      </c>
      <c r="H160" s="18">
        <v>1</v>
      </c>
      <c r="I160" s="32" t="s">
        <v>92</v>
      </c>
      <c r="J160" s="32">
        <v>1</v>
      </c>
      <c r="K160" s="26">
        <v>35000</v>
      </c>
      <c r="L160" s="21">
        <f t="shared" si="19"/>
        <v>0.23152709359605911</v>
      </c>
      <c r="M160" s="22">
        <v>34000</v>
      </c>
      <c r="N160" s="23">
        <f t="shared" si="20"/>
        <v>34000</v>
      </c>
      <c r="O160" s="21">
        <f t="shared" si="21"/>
        <v>0.19634060520760027</v>
      </c>
      <c r="P160" s="24">
        <v>32000</v>
      </c>
      <c r="Q160" s="18">
        <f t="shared" si="22"/>
        <v>32000</v>
      </c>
      <c r="R160" s="21">
        <f t="shared" si="23"/>
        <v>0.12596762843068263</v>
      </c>
    </row>
    <row r="161" spans="1:18" ht="15.5" x14ac:dyDescent="0.45">
      <c r="A161" s="12" t="s">
        <v>346</v>
      </c>
      <c r="B161" s="25" t="s">
        <v>347</v>
      </c>
      <c r="C161" s="14" t="s">
        <v>10</v>
      </c>
      <c r="D161" s="15">
        <f>176000/50</f>
        <v>3520</v>
      </c>
      <c r="E161" s="16">
        <f t="shared" si="16"/>
        <v>3572.8</v>
      </c>
      <c r="F161" s="17">
        <f t="shared" si="17"/>
        <v>3572.8</v>
      </c>
      <c r="G161" s="18">
        <f t="shared" si="18"/>
        <v>0</v>
      </c>
      <c r="H161" s="18">
        <v>100</v>
      </c>
      <c r="I161" s="19" t="s">
        <v>11</v>
      </c>
      <c r="J161" s="19">
        <v>1</v>
      </c>
      <c r="K161" s="20">
        <v>6000</v>
      </c>
      <c r="L161" s="21">
        <f t="shared" si="19"/>
        <v>0.6793551276309896</v>
      </c>
      <c r="M161" s="22">
        <v>5300</v>
      </c>
      <c r="N161" s="23">
        <f t="shared" si="20"/>
        <v>5300</v>
      </c>
      <c r="O161" s="21">
        <f t="shared" si="21"/>
        <v>0.4834303627407075</v>
      </c>
      <c r="P161" s="24">
        <v>5000</v>
      </c>
      <c r="Q161" s="18">
        <f t="shared" si="22"/>
        <v>5000</v>
      </c>
      <c r="R161" s="21">
        <f t="shared" si="23"/>
        <v>0.39946260635915803</v>
      </c>
    </row>
    <row r="162" spans="1:18" ht="15.5" x14ac:dyDescent="0.45">
      <c r="A162" s="12" t="s">
        <v>348</v>
      </c>
      <c r="B162" s="25" t="s">
        <v>349</v>
      </c>
      <c r="C162" s="14" t="s">
        <v>10</v>
      </c>
      <c r="D162" s="15">
        <v>4268</v>
      </c>
      <c r="E162" s="16">
        <f t="shared" si="16"/>
        <v>4332.0200000000004</v>
      </c>
      <c r="F162" s="17">
        <f t="shared" si="17"/>
        <v>4332.0200000000004</v>
      </c>
      <c r="G162" s="18">
        <f t="shared" si="18"/>
        <v>0</v>
      </c>
      <c r="H162" s="18">
        <v>100</v>
      </c>
      <c r="I162" s="19" t="s">
        <v>11</v>
      </c>
      <c r="J162" s="19">
        <v>1</v>
      </c>
      <c r="K162" s="20">
        <v>6000</v>
      </c>
      <c r="L162" s="21">
        <f t="shared" si="19"/>
        <v>0.38503515680906353</v>
      </c>
      <c r="M162" s="22">
        <v>5300</v>
      </c>
      <c r="N162" s="23">
        <f t="shared" si="20"/>
        <v>5300</v>
      </c>
      <c r="O162" s="21">
        <f t="shared" si="21"/>
        <v>0.22344772184800613</v>
      </c>
      <c r="P162" s="24">
        <v>5000</v>
      </c>
      <c r="Q162" s="18">
        <f t="shared" si="22"/>
        <v>5000</v>
      </c>
      <c r="R162" s="21">
        <f t="shared" si="23"/>
        <v>0.15419596400755295</v>
      </c>
    </row>
    <row r="163" spans="1:18" ht="15.5" x14ac:dyDescent="0.45">
      <c r="A163" s="12" t="s">
        <v>350</v>
      </c>
      <c r="B163" s="25" t="s">
        <v>351</v>
      </c>
      <c r="C163" s="14" t="s">
        <v>32</v>
      </c>
      <c r="D163" s="15">
        <v>46232</v>
      </c>
      <c r="E163" s="16">
        <f t="shared" si="16"/>
        <v>46925.48</v>
      </c>
      <c r="F163" s="17">
        <f t="shared" si="17"/>
        <v>4692.5480000000007</v>
      </c>
      <c r="G163" s="18">
        <f t="shared" si="18"/>
        <v>0</v>
      </c>
      <c r="H163" s="18">
        <v>100</v>
      </c>
      <c r="I163" s="19" t="s">
        <v>29</v>
      </c>
      <c r="J163" s="19">
        <v>10</v>
      </c>
      <c r="K163" s="20">
        <v>6000</v>
      </c>
      <c r="L163" s="21">
        <f t="shared" si="19"/>
        <v>0.27862304232157009</v>
      </c>
      <c r="M163" s="22">
        <v>55000</v>
      </c>
      <c r="N163" s="23">
        <f t="shared" si="20"/>
        <v>5500</v>
      </c>
      <c r="O163" s="21">
        <f t="shared" si="21"/>
        <v>0.17207112212810594</v>
      </c>
      <c r="P163" s="24">
        <v>53000</v>
      </c>
      <c r="Q163" s="18">
        <f t="shared" si="22"/>
        <v>5300</v>
      </c>
      <c r="R163" s="21">
        <f t="shared" si="23"/>
        <v>0.12945035405072025</v>
      </c>
    </row>
    <row r="164" spans="1:18" ht="15.5" x14ac:dyDescent="0.45">
      <c r="A164" s="12" t="s">
        <v>352</v>
      </c>
      <c r="B164" s="25" t="s">
        <v>353</v>
      </c>
      <c r="C164" s="14" t="s">
        <v>28</v>
      </c>
      <c r="D164" s="15">
        <v>9368</v>
      </c>
      <c r="E164" s="16">
        <f t="shared" si="16"/>
        <v>9508.52</v>
      </c>
      <c r="F164" s="17">
        <f t="shared" si="17"/>
        <v>950.85200000000009</v>
      </c>
      <c r="G164" s="18">
        <f t="shared" si="18"/>
        <v>0</v>
      </c>
      <c r="H164" s="18">
        <v>100</v>
      </c>
      <c r="I164" s="19" t="s">
        <v>29</v>
      </c>
      <c r="J164" s="19">
        <v>10</v>
      </c>
      <c r="K164" s="26">
        <v>3000</v>
      </c>
      <c r="L164" s="21">
        <f t="shared" si="19"/>
        <v>2.1550651415782895</v>
      </c>
      <c r="M164" s="22">
        <v>17500</v>
      </c>
      <c r="N164" s="23">
        <f t="shared" si="20"/>
        <v>1750</v>
      </c>
      <c r="O164" s="21">
        <f t="shared" si="21"/>
        <v>0.84045466592066886</v>
      </c>
      <c r="P164" s="24">
        <v>17000</v>
      </c>
      <c r="Q164" s="18">
        <f t="shared" si="22"/>
        <v>1700</v>
      </c>
      <c r="R164" s="21">
        <f t="shared" si="23"/>
        <v>0.78787024689436402</v>
      </c>
    </row>
    <row r="165" spans="1:18" ht="15.5" x14ac:dyDescent="0.45">
      <c r="A165" s="12" t="s">
        <v>354</v>
      </c>
      <c r="B165" s="25" t="s">
        <v>355</v>
      </c>
      <c r="C165" s="14" t="s">
        <v>28</v>
      </c>
      <c r="D165" s="15">
        <v>5308</v>
      </c>
      <c r="E165" s="16">
        <f t="shared" si="16"/>
        <v>5387.62</v>
      </c>
      <c r="F165" s="17">
        <f t="shared" si="17"/>
        <v>5387.62</v>
      </c>
      <c r="G165" s="18">
        <f t="shared" si="18"/>
        <v>0</v>
      </c>
      <c r="H165" s="18">
        <v>100</v>
      </c>
      <c r="I165" s="19" t="s">
        <v>48</v>
      </c>
      <c r="J165" s="19">
        <v>1</v>
      </c>
      <c r="K165" s="26">
        <v>10000</v>
      </c>
      <c r="L165" s="21">
        <f t="shared" si="19"/>
        <v>0.85610714935351795</v>
      </c>
      <c r="M165" s="22">
        <v>6500</v>
      </c>
      <c r="N165" s="23">
        <f t="shared" si="20"/>
        <v>6500</v>
      </c>
      <c r="O165" s="21">
        <f t="shared" si="21"/>
        <v>0.20646964707978666</v>
      </c>
      <c r="P165" s="24">
        <v>6000</v>
      </c>
      <c r="Q165" s="18">
        <f t="shared" si="22"/>
        <v>6000</v>
      </c>
      <c r="R165" s="21">
        <f t="shared" si="23"/>
        <v>0.11366428961211075</v>
      </c>
    </row>
    <row r="166" spans="1:18" ht="15.5" x14ac:dyDescent="0.45">
      <c r="A166" s="12" t="s">
        <v>356</v>
      </c>
      <c r="B166" s="25" t="s">
        <v>357</v>
      </c>
      <c r="C166" s="14" t="s">
        <v>24</v>
      </c>
      <c r="D166" s="44">
        <v>7076</v>
      </c>
      <c r="E166" s="16">
        <f t="shared" si="16"/>
        <v>7182.14</v>
      </c>
      <c r="F166" s="17">
        <f t="shared" si="17"/>
        <v>7182.14</v>
      </c>
      <c r="G166" s="18">
        <f t="shared" si="18"/>
        <v>0</v>
      </c>
      <c r="H166" s="18">
        <v>2</v>
      </c>
      <c r="I166" s="32" t="s">
        <v>33</v>
      </c>
      <c r="J166" s="19">
        <v>1</v>
      </c>
      <c r="K166" s="26">
        <v>10000</v>
      </c>
      <c r="L166" s="21">
        <f t="shared" si="19"/>
        <v>0.39234267223975022</v>
      </c>
      <c r="M166" s="30">
        <v>8200</v>
      </c>
      <c r="N166" s="23">
        <f t="shared" si="20"/>
        <v>8200</v>
      </c>
      <c r="O166" s="21">
        <f t="shared" si="21"/>
        <v>0.14172099123659518</v>
      </c>
      <c r="P166" s="24">
        <v>8000</v>
      </c>
      <c r="Q166" s="18">
        <f t="shared" si="22"/>
        <v>8000</v>
      </c>
      <c r="R166" s="21">
        <f t="shared" si="23"/>
        <v>0.11387413779180017</v>
      </c>
    </row>
    <row r="167" spans="1:18" ht="15.5" x14ac:dyDescent="0.45">
      <c r="A167" s="12" t="s">
        <v>358</v>
      </c>
      <c r="B167" s="25" t="s">
        <v>359</v>
      </c>
      <c r="C167" s="14" t="s">
        <v>47</v>
      </c>
      <c r="D167" s="44">
        <v>11634</v>
      </c>
      <c r="E167" s="16">
        <f t="shared" si="16"/>
        <v>11808.51</v>
      </c>
      <c r="F167" s="17">
        <f t="shared" si="17"/>
        <v>11808.51</v>
      </c>
      <c r="G167" s="18">
        <f t="shared" si="18"/>
        <v>0</v>
      </c>
      <c r="H167" s="18">
        <v>1</v>
      </c>
      <c r="I167" s="32" t="s">
        <v>33</v>
      </c>
      <c r="J167" s="32">
        <v>1</v>
      </c>
      <c r="K167" s="26">
        <v>16000</v>
      </c>
      <c r="L167" s="21">
        <f t="shared" si="19"/>
        <v>0.35495502819576724</v>
      </c>
      <c r="M167" s="30">
        <v>15000</v>
      </c>
      <c r="N167" s="23">
        <f t="shared" si="20"/>
        <v>15000</v>
      </c>
      <c r="O167" s="21">
        <f t="shared" si="21"/>
        <v>0.27027033893353181</v>
      </c>
      <c r="P167" s="24">
        <v>15000</v>
      </c>
      <c r="Q167" s="18">
        <f t="shared" si="22"/>
        <v>15000</v>
      </c>
      <c r="R167" s="21">
        <f t="shared" si="23"/>
        <v>0.27027033893353181</v>
      </c>
    </row>
    <row r="168" spans="1:18" ht="15.5" x14ac:dyDescent="0.45">
      <c r="A168" s="12" t="s">
        <v>360</v>
      </c>
      <c r="B168" s="25" t="s">
        <v>361</v>
      </c>
      <c r="C168" s="14" t="s">
        <v>47</v>
      </c>
      <c r="D168" s="44">
        <v>17650</v>
      </c>
      <c r="E168" s="16">
        <f t="shared" si="16"/>
        <v>17914.75</v>
      </c>
      <c r="F168" s="17">
        <f t="shared" si="17"/>
        <v>17914.75</v>
      </c>
      <c r="G168" s="18">
        <f t="shared" si="18"/>
        <v>0</v>
      </c>
      <c r="H168" s="18">
        <v>1</v>
      </c>
      <c r="I168" s="32" t="s">
        <v>33</v>
      </c>
      <c r="J168" s="32">
        <v>1</v>
      </c>
      <c r="K168" s="26">
        <v>22000</v>
      </c>
      <c r="L168" s="21">
        <f t="shared" si="19"/>
        <v>0.22803834828842154</v>
      </c>
      <c r="M168" s="30">
        <v>21000</v>
      </c>
      <c r="N168" s="23">
        <f t="shared" si="20"/>
        <v>21000</v>
      </c>
      <c r="O168" s="21">
        <f t="shared" si="21"/>
        <v>0.17221842336622056</v>
      </c>
      <c r="P168" s="24">
        <v>21000</v>
      </c>
      <c r="Q168" s="18">
        <f t="shared" si="22"/>
        <v>21000</v>
      </c>
      <c r="R168" s="21">
        <f t="shared" si="23"/>
        <v>0.17221842336622056</v>
      </c>
    </row>
    <row r="169" spans="1:18" ht="15.5" x14ac:dyDescent="0.45">
      <c r="A169" s="12" t="s">
        <v>362</v>
      </c>
      <c r="B169" s="25" t="s">
        <v>363</v>
      </c>
      <c r="C169" s="14" t="s">
        <v>24</v>
      </c>
      <c r="D169" s="44">
        <v>28048</v>
      </c>
      <c r="E169" s="16">
        <f t="shared" si="16"/>
        <v>28468.720000000001</v>
      </c>
      <c r="F169" s="17">
        <f t="shared" si="17"/>
        <v>28468.720000000001</v>
      </c>
      <c r="G169" s="18">
        <f t="shared" si="18"/>
        <v>0</v>
      </c>
      <c r="H169" s="18">
        <v>2</v>
      </c>
      <c r="I169" s="32" t="s">
        <v>48</v>
      </c>
      <c r="J169" s="32">
        <v>1</v>
      </c>
      <c r="K169" s="26">
        <v>35000</v>
      </c>
      <c r="L169" s="21">
        <f t="shared" si="19"/>
        <v>0.22941951728072069</v>
      </c>
      <c r="M169" s="30">
        <v>34000</v>
      </c>
      <c r="N169" s="23">
        <f t="shared" si="20"/>
        <v>34000</v>
      </c>
      <c r="O169" s="21">
        <f t="shared" si="21"/>
        <v>0.19429324535841438</v>
      </c>
      <c r="P169" s="24">
        <v>33000</v>
      </c>
      <c r="Q169" s="18">
        <f t="shared" si="22"/>
        <v>33000</v>
      </c>
      <c r="R169" s="21">
        <f t="shared" si="23"/>
        <v>0.15916697343610808</v>
      </c>
    </row>
    <row r="170" spans="1:18" ht="15.5" x14ac:dyDescent="0.45">
      <c r="A170" s="12" t="s">
        <v>364</v>
      </c>
      <c r="B170" s="25" t="s">
        <v>365</v>
      </c>
      <c r="C170" s="14" t="s">
        <v>47</v>
      </c>
      <c r="D170" s="47">
        <v>48344</v>
      </c>
      <c r="E170" s="16">
        <f t="shared" si="16"/>
        <v>49069.16</v>
      </c>
      <c r="F170" s="17">
        <f t="shared" si="17"/>
        <v>49069.16</v>
      </c>
      <c r="G170" s="18">
        <f t="shared" si="18"/>
        <v>0</v>
      </c>
      <c r="H170" s="18">
        <v>1</v>
      </c>
      <c r="I170" s="19" t="s">
        <v>48</v>
      </c>
      <c r="J170" s="19">
        <v>1</v>
      </c>
      <c r="K170" s="26">
        <v>60000</v>
      </c>
      <c r="L170" s="21">
        <f t="shared" si="19"/>
        <v>0.22276395194048554</v>
      </c>
      <c r="M170" s="22">
        <v>58000</v>
      </c>
      <c r="N170" s="23">
        <f t="shared" si="20"/>
        <v>58000</v>
      </c>
      <c r="O170" s="21">
        <f t="shared" si="21"/>
        <v>0.18200515354246935</v>
      </c>
      <c r="P170" s="24">
        <v>58000</v>
      </c>
      <c r="Q170" s="18">
        <f t="shared" si="22"/>
        <v>58000</v>
      </c>
      <c r="R170" s="21">
        <f t="shared" si="23"/>
        <v>0.18200515354246935</v>
      </c>
    </row>
    <row r="171" spans="1:18" ht="15.5" x14ac:dyDescent="0.45">
      <c r="A171" s="12" t="s">
        <v>366</v>
      </c>
      <c r="B171" s="25" t="s">
        <v>367</v>
      </c>
      <c r="C171" s="14" t="s">
        <v>24</v>
      </c>
      <c r="D171" s="44">
        <v>60808</v>
      </c>
      <c r="E171" s="16">
        <f t="shared" si="16"/>
        <v>61720.12</v>
      </c>
      <c r="F171" s="17">
        <f t="shared" si="17"/>
        <v>61720.12</v>
      </c>
      <c r="G171" s="18">
        <f t="shared" si="18"/>
        <v>0</v>
      </c>
      <c r="H171" s="18">
        <v>1</v>
      </c>
      <c r="I171" s="32" t="s">
        <v>33</v>
      </c>
      <c r="J171" s="32">
        <v>1</v>
      </c>
      <c r="K171" s="26">
        <v>75000</v>
      </c>
      <c r="L171" s="21">
        <f t="shared" si="19"/>
        <v>0.21516289987770595</v>
      </c>
      <c r="M171" s="30">
        <v>72000</v>
      </c>
      <c r="N171" s="23">
        <f t="shared" si="20"/>
        <v>72000</v>
      </c>
      <c r="O171" s="21">
        <f t="shared" si="21"/>
        <v>0.16655638388259772</v>
      </c>
      <c r="P171" s="24">
        <v>72000</v>
      </c>
      <c r="Q171" s="18">
        <f t="shared" si="22"/>
        <v>72000</v>
      </c>
      <c r="R171" s="21">
        <f t="shared" si="23"/>
        <v>0.16655638388259772</v>
      </c>
    </row>
    <row r="172" spans="1:18" ht="15.5" x14ac:dyDescent="0.45">
      <c r="A172" s="12" t="s">
        <v>368</v>
      </c>
      <c r="B172" s="25" t="s">
        <v>369</v>
      </c>
      <c r="C172" s="14" t="s">
        <v>24</v>
      </c>
      <c r="D172" s="15">
        <v>194250</v>
      </c>
      <c r="E172" s="16">
        <f t="shared" si="16"/>
        <v>197163.75</v>
      </c>
      <c r="F172" s="17">
        <f t="shared" si="17"/>
        <v>19716.375</v>
      </c>
      <c r="G172" s="18">
        <f t="shared" si="18"/>
        <v>0</v>
      </c>
      <c r="H172" s="18">
        <v>10</v>
      </c>
      <c r="I172" s="19" t="s">
        <v>29</v>
      </c>
      <c r="J172" s="19">
        <v>10</v>
      </c>
      <c r="K172" s="26">
        <v>23000</v>
      </c>
      <c r="L172" s="21">
        <f t="shared" si="19"/>
        <v>0.16654303846422072</v>
      </c>
      <c r="M172" s="22">
        <v>225000</v>
      </c>
      <c r="N172" s="23">
        <f t="shared" si="20"/>
        <v>22500</v>
      </c>
      <c r="O172" s="21">
        <f t="shared" si="21"/>
        <v>0.14118340719325942</v>
      </c>
      <c r="P172" s="24">
        <v>220000</v>
      </c>
      <c r="Q172" s="18">
        <f t="shared" si="22"/>
        <v>22000</v>
      </c>
      <c r="R172" s="21">
        <f t="shared" si="23"/>
        <v>0.11582377592229809</v>
      </c>
    </row>
    <row r="173" spans="1:18" ht="15.5" x14ac:dyDescent="0.45">
      <c r="A173" s="12" t="s">
        <v>370</v>
      </c>
      <c r="B173" s="25" t="s">
        <v>371</v>
      </c>
      <c r="C173" s="14" t="s">
        <v>47</v>
      </c>
      <c r="D173" s="15">
        <v>255300</v>
      </c>
      <c r="E173" s="16">
        <f t="shared" si="16"/>
        <v>259129.5</v>
      </c>
      <c r="F173" s="17">
        <f t="shared" si="17"/>
        <v>25912.95</v>
      </c>
      <c r="G173" s="18">
        <f t="shared" si="18"/>
        <v>0</v>
      </c>
      <c r="H173" s="18">
        <v>10</v>
      </c>
      <c r="I173" s="19" t="s">
        <v>29</v>
      </c>
      <c r="J173" s="19">
        <v>10</v>
      </c>
      <c r="K173" s="26">
        <v>32000</v>
      </c>
      <c r="L173" s="21">
        <f t="shared" si="19"/>
        <v>0.23490378362942077</v>
      </c>
      <c r="M173" s="22">
        <v>300000</v>
      </c>
      <c r="N173" s="23">
        <f t="shared" si="20"/>
        <v>30000</v>
      </c>
      <c r="O173" s="21">
        <f t="shared" si="21"/>
        <v>0.15772229715258199</v>
      </c>
      <c r="P173" s="24">
        <v>287000</v>
      </c>
      <c r="Q173" s="18">
        <f t="shared" si="22"/>
        <v>28700</v>
      </c>
      <c r="R173" s="21">
        <f t="shared" si="23"/>
        <v>0.10755433094263676</v>
      </c>
    </row>
    <row r="174" spans="1:18" ht="15.5" x14ac:dyDescent="0.45">
      <c r="A174" s="12" t="s">
        <v>372</v>
      </c>
      <c r="B174" s="25" t="s">
        <v>373</v>
      </c>
      <c r="C174" s="33" t="s">
        <v>47</v>
      </c>
      <c r="D174" s="15">
        <v>40404</v>
      </c>
      <c r="E174" s="16">
        <f>('[1]DPB 2026'!H2967*1.5%)+'[1]DPB 2026'!H2967</f>
        <v>5.0750000000000002</v>
      </c>
      <c r="F174" s="17">
        <f t="shared" si="17"/>
        <v>0.50750000000000006</v>
      </c>
      <c r="G174" s="18">
        <f t="shared" si="18"/>
        <v>0</v>
      </c>
      <c r="H174" s="18">
        <v>100</v>
      </c>
      <c r="I174" s="19" t="s">
        <v>29</v>
      </c>
      <c r="J174" s="19">
        <v>10</v>
      </c>
      <c r="K174" s="26">
        <v>7000</v>
      </c>
      <c r="L174" s="21">
        <f t="shared" si="19"/>
        <v>13792.103448275861</v>
      </c>
      <c r="M174" s="22">
        <v>48000</v>
      </c>
      <c r="N174" s="23">
        <f t="shared" si="20"/>
        <v>4800</v>
      </c>
      <c r="O174" s="21">
        <f t="shared" si="21"/>
        <v>9457.1280788177337</v>
      </c>
      <c r="P174" s="24">
        <v>47000</v>
      </c>
      <c r="Q174" s="18">
        <f t="shared" si="22"/>
        <v>4700</v>
      </c>
      <c r="R174" s="21">
        <f t="shared" si="23"/>
        <v>9260.0837438423641</v>
      </c>
    </row>
    <row r="175" spans="1:18" ht="15.5" x14ac:dyDescent="0.45">
      <c r="A175" s="12" t="s">
        <v>374</v>
      </c>
      <c r="B175" s="25" t="s">
        <v>375</v>
      </c>
      <c r="C175" s="14" t="s">
        <v>32</v>
      </c>
      <c r="D175" s="15">
        <v>15136</v>
      </c>
      <c r="E175" s="16">
        <f t="shared" ref="E175:E238" si="24">(D175*1.5%)+D175</f>
        <v>15363.04</v>
      </c>
      <c r="F175" s="17">
        <f t="shared" si="17"/>
        <v>15363.04</v>
      </c>
      <c r="G175" s="18">
        <f t="shared" si="18"/>
        <v>0</v>
      </c>
      <c r="H175" s="18">
        <v>5</v>
      </c>
      <c r="I175" s="19" t="s">
        <v>33</v>
      </c>
      <c r="J175" s="19">
        <v>1</v>
      </c>
      <c r="K175" s="26">
        <v>20000</v>
      </c>
      <c r="L175" s="21">
        <f t="shared" si="19"/>
        <v>0.30182568033410045</v>
      </c>
      <c r="M175" s="22">
        <v>19000</v>
      </c>
      <c r="N175" s="23">
        <f t="shared" si="20"/>
        <v>19000</v>
      </c>
      <c r="O175" s="21">
        <f t="shared" si="21"/>
        <v>0.23673439631739546</v>
      </c>
      <c r="P175" s="24">
        <v>19000</v>
      </c>
      <c r="Q175" s="18">
        <f t="shared" si="22"/>
        <v>19000</v>
      </c>
      <c r="R175" s="21">
        <f t="shared" si="23"/>
        <v>0.23673439631739546</v>
      </c>
    </row>
    <row r="176" spans="1:18" ht="15.5" x14ac:dyDescent="0.45">
      <c r="A176" s="12" t="s">
        <v>376</v>
      </c>
      <c r="B176" s="25" t="s">
        <v>377</v>
      </c>
      <c r="C176" s="14" t="str">
        <f>C172</f>
        <v>OBAT BEBAS</v>
      </c>
      <c r="D176" s="47">
        <v>18870</v>
      </c>
      <c r="E176" s="16">
        <f t="shared" si="24"/>
        <v>19153.05</v>
      </c>
      <c r="F176" s="17">
        <f t="shared" si="17"/>
        <v>19153.05</v>
      </c>
      <c r="G176" s="18">
        <f t="shared" si="18"/>
        <v>0</v>
      </c>
      <c r="H176" s="18">
        <v>4</v>
      </c>
      <c r="I176" s="19" t="s">
        <v>33</v>
      </c>
      <c r="J176" s="19">
        <v>1</v>
      </c>
      <c r="K176" s="26">
        <v>23000</v>
      </c>
      <c r="L176" s="21">
        <f t="shared" si="19"/>
        <v>0.20085312783081549</v>
      </c>
      <c r="M176" s="22">
        <v>22000</v>
      </c>
      <c r="N176" s="23">
        <f t="shared" si="20"/>
        <v>22000</v>
      </c>
      <c r="O176" s="21">
        <f t="shared" si="21"/>
        <v>0.14864212227295395</v>
      </c>
      <c r="P176" s="24">
        <v>22000</v>
      </c>
      <c r="Q176" s="18">
        <f t="shared" si="22"/>
        <v>22000</v>
      </c>
      <c r="R176" s="21">
        <f t="shared" si="23"/>
        <v>0.14864212227295395</v>
      </c>
    </row>
    <row r="177" spans="1:18" ht="15.5" x14ac:dyDescent="0.45">
      <c r="A177" s="12" t="s">
        <v>378</v>
      </c>
      <c r="B177" s="25" t="s">
        <v>379</v>
      </c>
      <c r="C177" s="14" t="s">
        <v>47</v>
      </c>
      <c r="D177" s="44">
        <v>51282</v>
      </c>
      <c r="E177" s="16">
        <f t="shared" si="24"/>
        <v>52051.23</v>
      </c>
      <c r="F177" s="17">
        <f t="shared" si="17"/>
        <v>52051.23</v>
      </c>
      <c r="G177" s="18">
        <f t="shared" si="18"/>
        <v>0</v>
      </c>
      <c r="H177" s="18">
        <v>1</v>
      </c>
      <c r="I177" s="32" t="s">
        <v>33</v>
      </c>
      <c r="J177" s="32">
        <v>1</v>
      </c>
      <c r="K177" s="26">
        <v>62000</v>
      </c>
      <c r="L177" s="21">
        <f t="shared" si="19"/>
        <v>0.19113419606030435</v>
      </c>
      <c r="M177" s="30">
        <v>60000</v>
      </c>
      <c r="N177" s="23">
        <f t="shared" si="20"/>
        <v>60000</v>
      </c>
      <c r="O177" s="21">
        <f t="shared" si="21"/>
        <v>0.15271051231642357</v>
      </c>
      <c r="P177" s="24">
        <v>60000</v>
      </c>
      <c r="Q177" s="18">
        <f t="shared" si="22"/>
        <v>60000</v>
      </c>
      <c r="R177" s="21">
        <f t="shared" si="23"/>
        <v>0.15271051231642357</v>
      </c>
    </row>
    <row r="178" spans="1:18" ht="15.5" x14ac:dyDescent="0.45">
      <c r="A178" s="12" t="s">
        <v>380</v>
      </c>
      <c r="B178" s="25" t="s">
        <v>381</v>
      </c>
      <c r="C178" s="14" t="s">
        <v>24</v>
      </c>
      <c r="D178" s="15">
        <v>35520</v>
      </c>
      <c r="E178" s="16">
        <f t="shared" si="24"/>
        <v>36052.800000000003</v>
      </c>
      <c r="F178" s="17">
        <f t="shared" si="17"/>
        <v>36052.800000000003</v>
      </c>
      <c r="G178" s="18">
        <f t="shared" si="18"/>
        <v>0</v>
      </c>
      <c r="H178" s="18">
        <v>2</v>
      </c>
      <c r="I178" s="19" t="s">
        <v>33</v>
      </c>
      <c r="J178" s="19">
        <v>1</v>
      </c>
      <c r="K178" s="26">
        <v>44000</v>
      </c>
      <c r="L178" s="21">
        <f t="shared" si="19"/>
        <v>0.22043225491501345</v>
      </c>
      <c r="M178" s="22">
        <v>42000</v>
      </c>
      <c r="N178" s="23">
        <f t="shared" si="20"/>
        <v>42000</v>
      </c>
      <c r="O178" s="21">
        <f t="shared" si="21"/>
        <v>0.16495806150978556</v>
      </c>
      <c r="P178" s="24">
        <v>42000</v>
      </c>
      <c r="Q178" s="18">
        <f t="shared" si="22"/>
        <v>42000</v>
      </c>
      <c r="R178" s="21">
        <f t="shared" si="23"/>
        <v>0.16495806150978556</v>
      </c>
    </row>
    <row r="179" spans="1:18" ht="15.5" x14ac:dyDescent="0.45">
      <c r="A179" s="12" t="s">
        <v>382</v>
      </c>
      <c r="B179" s="25" t="s">
        <v>383</v>
      </c>
      <c r="C179" s="14" t="s">
        <v>47</v>
      </c>
      <c r="D179" s="44">
        <v>39755</v>
      </c>
      <c r="E179" s="16">
        <f t="shared" si="24"/>
        <v>40351.324999999997</v>
      </c>
      <c r="F179" s="17">
        <f t="shared" si="17"/>
        <v>40351.324999999997</v>
      </c>
      <c r="G179" s="18">
        <f t="shared" si="18"/>
        <v>0</v>
      </c>
      <c r="H179" s="18">
        <v>2</v>
      </c>
      <c r="I179" s="32" t="s">
        <v>33</v>
      </c>
      <c r="J179" s="19">
        <v>1</v>
      </c>
      <c r="K179" s="26">
        <v>48000</v>
      </c>
      <c r="L179" s="21">
        <f t="shared" si="19"/>
        <v>0.18955201594991003</v>
      </c>
      <c r="M179" s="30">
        <v>46000</v>
      </c>
      <c r="N179" s="23">
        <f t="shared" si="20"/>
        <v>46000</v>
      </c>
      <c r="O179" s="21">
        <f t="shared" si="21"/>
        <v>0.13998734861866377</v>
      </c>
      <c r="P179" s="24">
        <v>45000</v>
      </c>
      <c r="Q179" s="18">
        <f t="shared" si="22"/>
        <v>45000</v>
      </c>
      <c r="R179" s="21">
        <f t="shared" si="23"/>
        <v>0.11520501495304065</v>
      </c>
    </row>
    <row r="180" spans="1:18" ht="15.5" x14ac:dyDescent="0.45">
      <c r="A180" s="12" t="s">
        <v>384</v>
      </c>
      <c r="B180" s="25" t="s">
        <v>385</v>
      </c>
      <c r="C180" s="14" t="str">
        <f>C111</f>
        <v>OBAT BEBAS</v>
      </c>
      <c r="D180" s="15">
        <v>10330</v>
      </c>
      <c r="E180" s="16">
        <f t="shared" si="24"/>
        <v>10484.950000000001</v>
      </c>
      <c r="F180" s="17">
        <f t="shared" si="17"/>
        <v>10484.950000000001</v>
      </c>
      <c r="G180" s="18">
        <f t="shared" si="18"/>
        <v>0</v>
      </c>
      <c r="H180" s="18">
        <v>100</v>
      </c>
      <c r="I180" s="19" t="s">
        <v>48</v>
      </c>
      <c r="J180" s="19">
        <v>1</v>
      </c>
      <c r="K180" s="26">
        <v>13000</v>
      </c>
      <c r="L180" s="21">
        <f t="shared" si="19"/>
        <v>0.23987238851878159</v>
      </c>
      <c r="M180" s="22">
        <v>12500</v>
      </c>
      <c r="N180" s="23">
        <f t="shared" si="20"/>
        <v>12500</v>
      </c>
      <c r="O180" s="21">
        <f t="shared" si="21"/>
        <v>0.19218498896036693</v>
      </c>
      <c r="P180" s="24">
        <v>12500</v>
      </c>
      <c r="Q180" s="18">
        <f t="shared" si="22"/>
        <v>12500</v>
      </c>
      <c r="R180" s="21">
        <f t="shared" si="23"/>
        <v>0.19218498896036693</v>
      </c>
    </row>
    <row r="181" spans="1:18" ht="15.5" x14ac:dyDescent="0.45">
      <c r="A181" s="12" t="s">
        <v>386</v>
      </c>
      <c r="B181" s="25" t="s">
        <v>387</v>
      </c>
      <c r="C181" s="14" t="s">
        <v>47</v>
      </c>
      <c r="D181" s="15">
        <v>8678</v>
      </c>
      <c r="E181" s="16">
        <f t="shared" si="24"/>
        <v>8808.17</v>
      </c>
      <c r="F181" s="17">
        <f t="shared" si="17"/>
        <v>8808.17</v>
      </c>
      <c r="G181" s="18">
        <f t="shared" si="18"/>
        <v>0</v>
      </c>
      <c r="H181" s="18">
        <v>72</v>
      </c>
      <c r="I181" s="32" t="s">
        <v>48</v>
      </c>
      <c r="J181" s="32">
        <v>1</v>
      </c>
      <c r="K181" s="26">
        <v>12000</v>
      </c>
      <c r="L181" s="21">
        <f t="shared" si="19"/>
        <v>0.3623715255268688</v>
      </c>
      <c r="M181" s="22">
        <v>10200</v>
      </c>
      <c r="N181" s="23">
        <f t="shared" si="20"/>
        <v>10200</v>
      </c>
      <c r="O181" s="21">
        <f t="shared" si="21"/>
        <v>0.15801579669783847</v>
      </c>
      <c r="P181" s="24">
        <v>9900</v>
      </c>
      <c r="Q181" s="18">
        <f t="shared" si="22"/>
        <v>9900</v>
      </c>
      <c r="R181" s="21">
        <f t="shared" si="23"/>
        <v>0.12395650855966675</v>
      </c>
    </row>
    <row r="182" spans="1:18" ht="15.5" x14ac:dyDescent="0.45">
      <c r="A182" s="12" t="s">
        <v>388</v>
      </c>
      <c r="B182" s="25" t="s">
        <v>389</v>
      </c>
      <c r="C182" s="14" t="s">
        <v>47</v>
      </c>
      <c r="D182" s="15">
        <v>31000</v>
      </c>
      <c r="E182" s="16">
        <f t="shared" si="24"/>
        <v>31465</v>
      </c>
      <c r="F182" s="17">
        <f t="shared" si="17"/>
        <v>3146.5</v>
      </c>
      <c r="G182" s="18">
        <f t="shared" si="18"/>
        <v>0</v>
      </c>
      <c r="H182" s="18">
        <v>100</v>
      </c>
      <c r="I182" s="19" t="s">
        <v>29</v>
      </c>
      <c r="J182" s="19">
        <v>10</v>
      </c>
      <c r="K182" s="26">
        <v>5000</v>
      </c>
      <c r="L182" s="21">
        <f t="shared" si="19"/>
        <v>0.58906721754330205</v>
      </c>
      <c r="M182" s="22">
        <v>37000</v>
      </c>
      <c r="N182" s="23">
        <f t="shared" si="20"/>
        <v>3700</v>
      </c>
      <c r="O182" s="21">
        <f t="shared" si="21"/>
        <v>0.17590974098204354</v>
      </c>
      <c r="P182" s="24">
        <v>36000</v>
      </c>
      <c r="Q182" s="18">
        <f t="shared" si="22"/>
        <v>3600</v>
      </c>
      <c r="R182" s="21">
        <f t="shared" si="23"/>
        <v>0.14412839663117749</v>
      </c>
    </row>
    <row r="183" spans="1:18" ht="15.5" x14ac:dyDescent="0.45">
      <c r="A183" s="12" t="s">
        <v>390</v>
      </c>
      <c r="B183" s="25" t="s">
        <v>391</v>
      </c>
      <c r="C183" s="14" t="s">
        <v>24</v>
      </c>
      <c r="D183" s="31">
        <v>15025</v>
      </c>
      <c r="E183" s="16">
        <f t="shared" si="24"/>
        <v>15250.375</v>
      </c>
      <c r="F183" s="17">
        <f t="shared" si="17"/>
        <v>15250.375</v>
      </c>
      <c r="G183" s="18">
        <f t="shared" si="18"/>
        <v>0</v>
      </c>
      <c r="H183" s="18">
        <v>100</v>
      </c>
      <c r="I183" s="32" t="s">
        <v>48</v>
      </c>
      <c r="J183" s="32">
        <v>1</v>
      </c>
      <c r="K183" s="26">
        <v>19000</v>
      </c>
      <c r="L183" s="21">
        <f t="shared" si="19"/>
        <v>0.24587100317205315</v>
      </c>
      <c r="M183" s="22">
        <v>18000</v>
      </c>
      <c r="N183" s="23">
        <f t="shared" si="20"/>
        <v>18000</v>
      </c>
      <c r="O183" s="21">
        <f t="shared" si="21"/>
        <v>0.18029884511036615</v>
      </c>
      <c r="P183" s="24">
        <v>17000</v>
      </c>
      <c r="Q183" s="18">
        <f t="shared" si="22"/>
        <v>17000</v>
      </c>
      <c r="R183" s="21">
        <f t="shared" si="23"/>
        <v>0.11472668704867912</v>
      </c>
    </row>
    <row r="184" spans="1:18" ht="15.5" x14ac:dyDescent="0.45">
      <c r="A184" s="12" t="s">
        <v>392</v>
      </c>
      <c r="B184" s="25" t="s">
        <v>393</v>
      </c>
      <c r="C184" s="14" t="s">
        <v>24</v>
      </c>
      <c r="D184" s="15">
        <v>24675</v>
      </c>
      <c r="E184" s="16">
        <f t="shared" si="24"/>
        <v>25045.125</v>
      </c>
      <c r="F184" s="17">
        <f t="shared" si="17"/>
        <v>25045.125</v>
      </c>
      <c r="G184" s="18">
        <f t="shared" si="18"/>
        <v>0</v>
      </c>
      <c r="H184" s="18">
        <v>100</v>
      </c>
      <c r="I184" s="32" t="s">
        <v>48</v>
      </c>
      <c r="J184" s="32">
        <v>1</v>
      </c>
      <c r="K184" s="26">
        <v>30000</v>
      </c>
      <c r="L184" s="21">
        <f t="shared" si="19"/>
        <v>0.19783790258583256</v>
      </c>
      <c r="M184" s="22">
        <v>29000</v>
      </c>
      <c r="N184" s="23">
        <f t="shared" si="20"/>
        <v>29000</v>
      </c>
      <c r="O184" s="21">
        <f t="shared" si="21"/>
        <v>0.15790997249963815</v>
      </c>
      <c r="P184" s="24">
        <v>29000</v>
      </c>
      <c r="Q184" s="18">
        <f t="shared" si="22"/>
        <v>29000</v>
      </c>
      <c r="R184" s="21">
        <f t="shared" si="23"/>
        <v>0.15790997249963815</v>
      </c>
    </row>
    <row r="185" spans="1:18" ht="15.5" x14ac:dyDescent="0.45">
      <c r="A185" s="12" t="s">
        <v>394</v>
      </c>
      <c r="B185" s="25" t="s">
        <v>395</v>
      </c>
      <c r="C185" s="14" t="s">
        <v>24</v>
      </c>
      <c r="D185" s="15">
        <v>6064</v>
      </c>
      <c r="E185" s="16">
        <f t="shared" si="24"/>
        <v>6154.96</v>
      </c>
      <c r="F185" s="17">
        <f t="shared" si="17"/>
        <v>6154.96</v>
      </c>
      <c r="G185" s="18">
        <f t="shared" si="18"/>
        <v>0</v>
      </c>
      <c r="H185" s="18">
        <v>100</v>
      </c>
      <c r="I185" s="32" t="s">
        <v>48</v>
      </c>
      <c r="J185" s="32">
        <v>1</v>
      </c>
      <c r="K185" s="26">
        <v>7500</v>
      </c>
      <c r="L185" s="21">
        <f t="shared" si="19"/>
        <v>0.21852944617024317</v>
      </c>
      <c r="M185" s="22">
        <v>7500</v>
      </c>
      <c r="N185" s="23">
        <f t="shared" si="20"/>
        <v>7500</v>
      </c>
      <c r="O185" s="21">
        <f t="shared" si="21"/>
        <v>0.21852944617024317</v>
      </c>
      <c r="P185" s="24">
        <v>7000</v>
      </c>
      <c r="Q185" s="18">
        <f t="shared" si="22"/>
        <v>7000</v>
      </c>
      <c r="R185" s="21">
        <f t="shared" si="23"/>
        <v>0.13729414975889365</v>
      </c>
    </row>
    <row r="186" spans="1:18" ht="15.5" x14ac:dyDescent="0.45">
      <c r="A186" s="12" t="s">
        <v>396</v>
      </c>
      <c r="B186" s="25" t="s">
        <v>397</v>
      </c>
      <c r="C186" s="14" t="s">
        <v>24</v>
      </c>
      <c r="D186" s="31">
        <v>38371</v>
      </c>
      <c r="E186" s="16">
        <f t="shared" si="24"/>
        <v>38946.565000000002</v>
      </c>
      <c r="F186" s="17">
        <f t="shared" si="17"/>
        <v>38946.565000000002</v>
      </c>
      <c r="G186" s="18">
        <f t="shared" si="18"/>
        <v>0</v>
      </c>
      <c r="H186" s="18">
        <v>100</v>
      </c>
      <c r="I186" s="32" t="s">
        <v>48</v>
      </c>
      <c r="J186" s="32">
        <v>1</v>
      </c>
      <c r="K186" s="26">
        <v>48000</v>
      </c>
      <c r="L186" s="21">
        <f t="shared" si="19"/>
        <v>0.23245785603942215</v>
      </c>
      <c r="M186" s="22">
        <v>45000</v>
      </c>
      <c r="N186" s="23">
        <f t="shared" si="20"/>
        <v>45000</v>
      </c>
      <c r="O186" s="21">
        <f t="shared" si="21"/>
        <v>0.15542924003695827</v>
      </c>
      <c r="P186" s="24">
        <v>45000</v>
      </c>
      <c r="Q186" s="18">
        <f t="shared" si="22"/>
        <v>45000</v>
      </c>
      <c r="R186" s="21">
        <f t="shared" si="23"/>
        <v>0.15542924003695827</v>
      </c>
    </row>
    <row r="187" spans="1:18" ht="15.5" x14ac:dyDescent="0.45">
      <c r="A187" s="12" t="s">
        <v>398</v>
      </c>
      <c r="B187" s="25" t="s">
        <v>399</v>
      </c>
      <c r="C187" s="14" t="s">
        <v>24</v>
      </c>
      <c r="D187" s="15">
        <v>34742</v>
      </c>
      <c r="E187" s="16">
        <f t="shared" si="24"/>
        <v>35263.129999999997</v>
      </c>
      <c r="F187" s="17">
        <f t="shared" si="17"/>
        <v>35263.129999999997</v>
      </c>
      <c r="G187" s="18">
        <f t="shared" si="18"/>
        <v>0</v>
      </c>
      <c r="H187" s="18">
        <v>2</v>
      </c>
      <c r="I187" s="19" t="s">
        <v>48</v>
      </c>
      <c r="J187" s="19">
        <v>1</v>
      </c>
      <c r="K187" s="26">
        <v>43000</v>
      </c>
      <c r="L187" s="21">
        <f t="shared" si="19"/>
        <v>0.21940394967775134</v>
      </c>
      <c r="M187" s="22">
        <v>42000</v>
      </c>
      <c r="N187" s="23">
        <f t="shared" si="20"/>
        <v>42000</v>
      </c>
      <c r="O187" s="21">
        <f t="shared" si="21"/>
        <v>0.19104571828989664</v>
      </c>
      <c r="P187" s="24">
        <v>40000</v>
      </c>
      <c r="Q187" s="18">
        <f t="shared" si="22"/>
        <v>40000</v>
      </c>
      <c r="R187" s="21">
        <f t="shared" si="23"/>
        <v>0.13432925551418728</v>
      </c>
    </row>
    <row r="188" spans="1:18" ht="15.5" x14ac:dyDescent="0.45">
      <c r="A188" s="12" t="s">
        <v>400</v>
      </c>
      <c r="B188" s="25" t="s">
        <v>401</v>
      </c>
      <c r="C188" s="14" t="s">
        <v>24</v>
      </c>
      <c r="D188" s="15">
        <v>23611</v>
      </c>
      <c r="E188" s="16">
        <f t="shared" si="24"/>
        <v>23965.165000000001</v>
      </c>
      <c r="F188" s="17">
        <f t="shared" si="17"/>
        <v>23965.165000000001</v>
      </c>
      <c r="G188" s="18">
        <f t="shared" si="18"/>
        <v>0</v>
      </c>
      <c r="H188" s="18">
        <v>100</v>
      </c>
      <c r="I188" s="32" t="s">
        <v>48</v>
      </c>
      <c r="J188" s="32">
        <v>1</v>
      </c>
      <c r="K188" s="26">
        <v>29000</v>
      </c>
      <c r="L188" s="21">
        <f t="shared" si="19"/>
        <v>0.21008972815334254</v>
      </c>
      <c r="M188" s="22">
        <v>27000</v>
      </c>
      <c r="N188" s="23">
        <f t="shared" si="20"/>
        <v>27000</v>
      </c>
      <c r="O188" s="21">
        <f t="shared" si="21"/>
        <v>0.12663526414276718</v>
      </c>
      <c r="P188" s="24">
        <v>26500</v>
      </c>
      <c r="Q188" s="18">
        <f t="shared" si="22"/>
        <v>26500</v>
      </c>
      <c r="R188" s="21">
        <f t="shared" si="23"/>
        <v>0.10577164814012334</v>
      </c>
    </row>
    <row r="189" spans="1:18" ht="15.5" x14ac:dyDescent="0.45">
      <c r="A189" s="12" t="s">
        <v>402</v>
      </c>
      <c r="B189" s="48" t="s">
        <v>403</v>
      </c>
      <c r="C189" s="14" t="s">
        <v>24</v>
      </c>
      <c r="D189" s="42">
        <v>34091</v>
      </c>
      <c r="E189" s="16">
        <f t="shared" si="24"/>
        <v>34602.364999999998</v>
      </c>
      <c r="F189" s="17">
        <f t="shared" si="17"/>
        <v>34602.364999999998</v>
      </c>
      <c r="G189" s="18">
        <f t="shared" si="18"/>
        <v>0</v>
      </c>
      <c r="H189" s="18">
        <v>100</v>
      </c>
      <c r="I189" s="32" t="s">
        <v>48</v>
      </c>
      <c r="J189" s="32">
        <v>1</v>
      </c>
      <c r="K189" s="49">
        <v>42000</v>
      </c>
      <c r="L189" s="21">
        <f t="shared" si="19"/>
        <v>0.21378986667529815</v>
      </c>
      <c r="M189" s="30">
        <v>40000</v>
      </c>
      <c r="N189" s="23">
        <f t="shared" si="20"/>
        <v>40000</v>
      </c>
      <c r="O189" s="21">
        <f t="shared" si="21"/>
        <v>0.15599034921456964</v>
      </c>
      <c r="P189" s="24">
        <v>40000</v>
      </c>
      <c r="Q189" s="18">
        <f t="shared" si="22"/>
        <v>40000</v>
      </c>
      <c r="R189" s="21">
        <f t="shared" si="23"/>
        <v>0.15599034921456964</v>
      </c>
    </row>
    <row r="190" spans="1:18" ht="15.5" x14ac:dyDescent="0.45">
      <c r="A190" s="12" t="s">
        <v>404</v>
      </c>
      <c r="B190" s="25" t="s">
        <v>405</v>
      </c>
      <c r="C190" s="14" t="s">
        <v>24</v>
      </c>
      <c r="D190" s="44">
        <v>37756</v>
      </c>
      <c r="E190" s="16">
        <f t="shared" si="24"/>
        <v>38322.339999999997</v>
      </c>
      <c r="F190" s="17">
        <f t="shared" si="17"/>
        <v>38322.339999999997</v>
      </c>
      <c r="G190" s="18">
        <f t="shared" si="18"/>
        <v>0</v>
      </c>
      <c r="H190" s="18">
        <v>2</v>
      </c>
      <c r="I190" s="19" t="s">
        <v>48</v>
      </c>
      <c r="J190" s="19">
        <v>1</v>
      </c>
      <c r="K190" s="26">
        <v>46000</v>
      </c>
      <c r="L190" s="21">
        <f t="shared" si="19"/>
        <v>0.20034423785186406</v>
      </c>
      <c r="M190" s="30">
        <v>45000</v>
      </c>
      <c r="N190" s="23">
        <f t="shared" si="20"/>
        <v>45000</v>
      </c>
      <c r="O190" s="21">
        <f t="shared" si="21"/>
        <v>0.17424979789856268</v>
      </c>
      <c r="P190" s="24">
        <v>45000</v>
      </c>
      <c r="Q190" s="18">
        <f t="shared" si="22"/>
        <v>45000</v>
      </c>
      <c r="R190" s="21">
        <f t="shared" si="23"/>
        <v>0.17424979789856268</v>
      </c>
    </row>
    <row r="191" spans="1:18" ht="15.5" x14ac:dyDescent="0.45">
      <c r="A191" s="12" t="s">
        <v>406</v>
      </c>
      <c r="B191" s="25" t="s">
        <v>407</v>
      </c>
      <c r="C191" s="14" t="s">
        <v>24</v>
      </c>
      <c r="D191" s="15">
        <v>13983</v>
      </c>
      <c r="E191" s="16">
        <f t="shared" si="24"/>
        <v>14192.745000000001</v>
      </c>
      <c r="F191" s="17">
        <f t="shared" si="17"/>
        <v>14192.745000000001</v>
      </c>
      <c r="G191" s="18">
        <f t="shared" si="18"/>
        <v>0</v>
      </c>
      <c r="H191" s="18">
        <v>100</v>
      </c>
      <c r="I191" s="19" t="s">
        <v>33</v>
      </c>
      <c r="J191" s="19">
        <v>1</v>
      </c>
      <c r="K191" s="26">
        <v>17000</v>
      </c>
      <c r="L191" s="21">
        <f t="shared" si="19"/>
        <v>0.19779507065053301</v>
      </c>
      <c r="M191" s="22">
        <v>16500</v>
      </c>
      <c r="N191" s="23">
        <f t="shared" si="20"/>
        <v>16500</v>
      </c>
      <c r="O191" s="21">
        <f t="shared" si="21"/>
        <v>0.16256580386669381</v>
      </c>
      <c r="P191" s="24">
        <v>16000</v>
      </c>
      <c r="Q191" s="18">
        <f t="shared" si="22"/>
        <v>16000</v>
      </c>
      <c r="R191" s="21">
        <f t="shared" si="23"/>
        <v>0.12733653708285458</v>
      </c>
    </row>
    <row r="192" spans="1:18" ht="15.5" x14ac:dyDescent="0.45">
      <c r="A192" s="12" t="s">
        <v>408</v>
      </c>
      <c r="B192" s="25" t="s">
        <v>409</v>
      </c>
      <c r="C192" s="14" t="str">
        <f>C189</f>
        <v>OBAT BEBAS</v>
      </c>
      <c r="D192" s="15">
        <v>15152</v>
      </c>
      <c r="E192" s="16">
        <f t="shared" si="24"/>
        <v>15379.28</v>
      </c>
      <c r="F192" s="17">
        <f t="shared" si="17"/>
        <v>5126.4266666666672</v>
      </c>
      <c r="G192" s="18">
        <f t="shared" si="18"/>
        <v>0</v>
      </c>
      <c r="H192" s="18">
        <v>3</v>
      </c>
      <c r="I192" s="19" t="s">
        <v>29</v>
      </c>
      <c r="J192" s="19">
        <v>3</v>
      </c>
      <c r="K192" s="26">
        <v>6500</v>
      </c>
      <c r="L192" s="21">
        <f t="shared" si="19"/>
        <v>0.26793972149541451</v>
      </c>
      <c r="M192" s="22">
        <v>18000</v>
      </c>
      <c r="N192" s="23">
        <f t="shared" si="20"/>
        <v>6000</v>
      </c>
      <c r="O192" s="21">
        <f t="shared" si="21"/>
        <v>0.17040589676499798</v>
      </c>
      <c r="P192" s="24">
        <v>18000</v>
      </c>
      <c r="Q192" s="18">
        <f t="shared" si="22"/>
        <v>6000</v>
      </c>
      <c r="R192" s="21">
        <f t="shared" si="23"/>
        <v>0.17040589676499798</v>
      </c>
    </row>
    <row r="193" spans="1:18" ht="15.5" x14ac:dyDescent="0.45">
      <c r="A193" s="12" t="s">
        <v>410</v>
      </c>
      <c r="B193" s="25" t="s">
        <v>411</v>
      </c>
      <c r="C193" s="14" t="str">
        <f>C189</f>
        <v>OBAT BEBAS</v>
      </c>
      <c r="D193" s="47">
        <v>2886</v>
      </c>
      <c r="E193" s="16">
        <f t="shared" si="24"/>
        <v>2929.29</v>
      </c>
      <c r="F193" s="17">
        <f t="shared" si="17"/>
        <v>2929.29</v>
      </c>
      <c r="G193" s="18">
        <f t="shared" si="18"/>
        <v>0</v>
      </c>
      <c r="H193" s="18">
        <v>1</v>
      </c>
      <c r="I193" s="19" t="s">
        <v>33</v>
      </c>
      <c r="J193" s="19">
        <v>1</v>
      </c>
      <c r="K193" s="26">
        <v>5000</v>
      </c>
      <c r="L193" s="21">
        <f t="shared" si="19"/>
        <v>0.70689825862239652</v>
      </c>
      <c r="M193" s="22">
        <v>3500</v>
      </c>
      <c r="N193" s="23">
        <f t="shared" si="20"/>
        <v>3500</v>
      </c>
      <c r="O193" s="21">
        <f t="shared" si="21"/>
        <v>0.19482878103567761</v>
      </c>
      <c r="P193" s="24">
        <v>3400</v>
      </c>
      <c r="Q193" s="18">
        <f t="shared" si="22"/>
        <v>3400</v>
      </c>
      <c r="R193" s="21">
        <f t="shared" si="23"/>
        <v>0.16069081586322967</v>
      </c>
    </row>
    <row r="194" spans="1:18" ht="15.5" x14ac:dyDescent="0.45">
      <c r="A194" s="12" t="s">
        <v>412</v>
      </c>
      <c r="B194" s="25" t="s">
        <v>413</v>
      </c>
      <c r="C194" s="14" t="str">
        <f>C186</f>
        <v>OBAT BEBAS</v>
      </c>
      <c r="D194" s="15">
        <v>4174</v>
      </c>
      <c r="E194" s="16">
        <f t="shared" si="24"/>
        <v>4236.6099999999997</v>
      </c>
      <c r="F194" s="17">
        <f t="shared" si="17"/>
        <v>4236.6099999999997</v>
      </c>
      <c r="G194" s="18">
        <f t="shared" si="18"/>
        <v>0</v>
      </c>
      <c r="H194" s="18">
        <v>100</v>
      </c>
      <c r="I194" s="19" t="s">
        <v>33</v>
      </c>
      <c r="J194" s="19">
        <v>1</v>
      </c>
      <c r="K194" s="26">
        <v>6000</v>
      </c>
      <c r="L194" s="21">
        <f t="shared" si="19"/>
        <v>0.41622665291353239</v>
      </c>
      <c r="M194" s="22">
        <v>5000</v>
      </c>
      <c r="N194" s="23">
        <f t="shared" si="20"/>
        <v>5000</v>
      </c>
      <c r="O194" s="21">
        <f t="shared" si="21"/>
        <v>0.18018887742794365</v>
      </c>
      <c r="P194" s="24">
        <v>4800</v>
      </c>
      <c r="Q194" s="18">
        <f t="shared" si="22"/>
        <v>4800</v>
      </c>
      <c r="R194" s="21">
        <f t="shared" si="23"/>
        <v>0.13298132233082591</v>
      </c>
    </row>
    <row r="195" spans="1:18" ht="15.5" x14ac:dyDescent="0.45">
      <c r="A195" s="12" t="s">
        <v>414</v>
      </c>
      <c r="B195" s="25" t="s">
        <v>415</v>
      </c>
      <c r="C195" s="14" t="str">
        <f>C182</f>
        <v>OBAT BEBAS TERBATAS</v>
      </c>
      <c r="D195" s="15">
        <v>2716</v>
      </c>
      <c r="E195" s="16">
        <f t="shared" si="24"/>
        <v>2756.74</v>
      </c>
      <c r="F195" s="17">
        <f t="shared" ref="F195:F258" si="25">E195/J195</f>
        <v>2756.74</v>
      </c>
      <c r="G195" s="18">
        <f t="shared" ref="G195:G258" si="26">F195*T195</f>
        <v>0</v>
      </c>
      <c r="H195" s="18">
        <v>100</v>
      </c>
      <c r="I195" s="19" t="s">
        <v>33</v>
      </c>
      <c r="J195" s="19">
        <v>1</v>
      </c>
      <c r="K195" s="26">
        <v>5000</v>
      </c>
      <c r="L195" s="21">
        <f t="shared" ref="L195:L258" si="27">(K195-F195)/F195</f>
        <v>0.81373651486901211</v>
      </c>
      <c r="M195" s="22">
        <v>3200</v>
      </c>
      <c r="N195" s="23">
        <f t="shared" si="20"/>
        <v>3200</v>
      </c>
      <c r="O195" s="21">
        <f t="shared" ref="O195:O258" si="28">(N195-F195)/F195</f>
        <v>0.16079136951616774</v>
      </c>
      <c r="P195" s="24">
        <v>3100</v>
      </c>
      <c r="Q195" s="18">
        <f t="shared" si="22"/>
        <v>3100</v>
      </c>
      <c r="R195" s="21">
        <f t="shared" ref="R195:R258" si="29">(Q195-F195)/F195</f>
        <v>0.1245166392187875</v>
      </c>
    </row>
    <row r="196" spans="1:18" ht="15.5" x14ac:dyDescent="0.45">
      <c r="A196" s="12" t="s">
        <v>416</v>
      </c>
      <c r="B196" s="25" t="s">
        <v>417</v>
      </c>
      <c r="C196" s="14" t="s">
        <v>24</v>
      </c>
      <c r="D196" s="50">
        <v>24500</v>
      </c>
      <c r="E196" s="16">
        <f t="shared" si="24"/>
        <v>24867.5</v>
      </c>
      <c r="F196" s="17">
        <f t="shared" si="25"/>
        <v>2486.75</v>
      </c>
      <c r="G196" s="18">
        <f t="shared" si="26"/>
        <v>0</v>
      </c>
      <c r="H196" s="18">
        <v>10</v>
      </c>
      <c r="I196" s="19" t="s">
        <v>29</v>
      </c>
      <c r="J196" s="19">
        <v>10</v>
      </c>
      <c r="K196" s="26">
        <v>5000</v>
      </c>
      <c r="L196" s="21">
        <f t="shared" si="27"/>
        <v>1.0106564793405046</v>
      </c>
      <c r="M196" s="22">
        <v>30000</v>
      </c>
      <c r="N196" s="23">
        <f t="shared" si="20"/>
        <v>3000</v>
      </c>
      <c r="O196" s="21">
        <f t="shared" si="28"/>
        <v>0.2063938876043028</v>
      </c>
      <c r="P196" s="24">
        <v>28000</v>
      </c>
      <c r="Q196" s="18">
        <f t="shared" si="22"/>
        <v>2800</v>
      </c>
      <c r="R196" s="21">
        <f t="shared" si="29"/>
        <v>0.12596762843068263</v>
      </c>
    </row>
    <row r="197" spans="1:18" ht="15.5" x14ac:dyDescent="0.45">
      <c r="A197" s="12" t="s">
        <v>418</v>
      </c>
      <c r="B197" s="25" t="s">
        <v>419</v>
      </c>
      <c r="C197" s="14" t="s">
        <v>47</v>
      </c>
      <c r="D197" s="51">
        <v>6618</v>
      </c>
      <c r="E197" s="16">
        <f t="shared" si="24"/>
        <v>6717.27</v>
      </c>
      <c r="F197" s="17">
        <f t="shared" si="25"/>
        <v>6717.27</v>
      </c>
      <c r="G197" s="18">
        <f t="shared" si="26"/>
        <v>0</v>
      </c>
      <c r="H197" s="18">
        <v>1</v>
      </c>
      <c r="I197" s="32" t="s">
        <v>33</v>
      </c>
      <c r="J197" s="32">
        <v>1</v>
      </c>
      <c r="K197" s="26">
        <v>12000</v>
      </c>
      <c r="L197" s="21">
        <f t="shared" si="27"/>
        <v>0.78644002697524429</v>
      </c>
      <c r="M197" s="30">
        <v>10000</v>
      </c>
      <c r="N197" s="23">
        <f t="shared" si="20"/>
        <v>10000</v>
      </c>
      <c r="O197" s="21">
        <f t="shared" si="28"/>
        <v>0.48870002247937022</v>
      </c>
      <c r="P197" s="24">
        <v>8000</v>
      </c>
      <c r="Q197" s="18">
        <f t="shared" si="22"/>
        <v>8000</v>
      </c>
      <c r="R197" s="21">
        <f t="shared" si="29"/>
        <v>0.19096001798349618</v>
      </c>
    </row>
    <row r="198" spans="1:18" ht="15.5" x14ac:dyDescent="0.45">
      <c r="A198" s="12" t="s">
        <v>420</v>
      </c>
      <c r="B198" s="25" t="s">
        <v>421</v>
      </c>
      <c r="C198" s="14" t="s">
        <v>47</v>
      </c>
      <c r="D198" s="44">
        <v>16484</v>
      </c>
      <c r="E198" s="16">
        <f t="shared" si="24"/>
        <v>16731.259999999998</v>
      </c>
      <c r="F198" s="17">
        <f t="shared" si="25"/>
        <v>16731.259999999998</v>
      </c>
      <c r="G198" s="18">
        <f t="shared" si="26"/>
        <v>0</v>
      </c>
      <c r="H198" s="18">
        <v>1</v>
      </c>
      <c r="I198" s="32" t="s">
        <v>33</v>
      </c>
      <c r="J198" s="32">
        <v>1</v>
      </c>
      <c r="K198" s="26">
        <v>20000</v>
      </c>
      <c r="L198" s="21">
        <f t="shared" si="27"/>
        <v>0.19536723474502229</v>
      </c>
      <c r="M198" s="30">
        <v>19000</v>
      </c>
      <c r="N198" s="23">
        <f t="shared" si="20"/>
        <v>19000</v>
      </c>
      <c r="O198" s="21">
        <f t="shared" si="28"/>
        <v>0.13559887300777118</v>
      </c>
      <c r="P198" s="24">
        <v>19000</v>
      </c>
      <c r="Q198" s="18">
        <f t="shared" si="22"/>
        <v>19000</v>
      </c>
      <c r="R198" s="21">
        <f t="shared" si="29"/>
        <v>0.13559887300777118</v>
      </c>
    </row>
    <row r="199" spans="1:18" ht="15.5" x14ac:dyDescent="0.45">
      <c r="A199" s="12" t="s">
        <v>422</v>
      </c>
      <c r="B199" s="25" t="s">
        <v>423</v>
      </c>
      <c r="C199" s="14" t="s">
        <v>24</v>
      </c>
      <c r="D199" s="15">
        <v>30780</v>
      </c>
      <c r="E199" s="16">
        <f t="shared" si="24"/>
        <v>31241.7</v>
      </c>
      <c r="F199" s="17">
        <f t="shared" si="25"/>
        <v>31241.7</v>
      </c>
      <c r="G199" s="18">
        <f t="shared" si="26"/>
        <v>0</v>
      </c>
      <c r="H199" s="18">
        <v>100</v>
      </c>
      <c r="I199" s="19" t="s">
        <v>77</v>
      </c>
      <c r="J199" s="19">
        <v>1</v>
      </c>
      <c r="K199" s="26">
        <v>40000</v>
      </c>
      <c r="L199" s="21">
        <f t="shared" si="27"/>
        <v>0.2803400583194896</v>
      </c>
      <c r="M199" s="22">
        <v>36000</v>
      </c>
      <c r="N199" s="23">
        <f t="shared" si="20"/>
        <v>36000</v>
      </c>
      <c r="O199" s="21">
        <f t="shared" si="28"/>
        <v>0.15230605248754067</v>
      </c>
      <c r="P199" s="24">
        <v>35000</v>
      </c>
      <c r="Q199" s="18">
        <f t="shared" si="22"/>
        <v>35000</v>
      </c>
      <c r="R199" s="21">
        <f t="shared" si="29"/>
        <v>0.12029755102955342</v>
      </c>
    </row>
    <row r="200" spans="1:18" ht="15.5" x14ac:dyDescent="0.45">
      <c r="A200" s="12" t="s">
        <v>424</v>
      </c>
      <c r="B200" s="25" t="s">
        <v>425</v>
      </c>
      <c r="C200" s="14" t="str">
        <f>C198</f>
        <v>OBAT BEBAS TERBATAS</v>
      </c>
      <c r="D200" s="15">
        <v>12929</v>
      </c>
      <c r="E200" s="16">
        <f t="shared" si="24"/>
        <v>13122.934999999999</v>
      </c>
      <c r="F200" s="17">
        <f t="shared" si="25"/>
        <v>13122.934999999999</v>
      </c>
      <c r="G200" s="18">
        <f t="shared" si="26"/>
        <v>0</v>
      </c>
      <c r="H200" s="18">
        <v>100</v>
      </c>
      <c r="I200" s="19" t="s">
        <v>33</v>
      </c>
      <c r="J200" s="19">
        <v>1</v>
      </c>
      <c r="K200" s="52">
        <v>16000</v>
      </c>
      <c r="L200" s="21">
        <f t="shared" si="27"/>
        <v>0.21923944605379822</v>
      </c>
      <c r="M200" s="22">
        <v>15000</v>
      </c>
      <c r="N200" s="23">
        <f t="shared" si="20"/>
        <v>15000</v>
      </c>
      <c r="O200" s="21">
        <f t="shared" si="28"/>
        <v>0.14303698067543583</v>
      </c>
      <c r="P200" s="24">
        <v>14700</v>
      </c>
      <c r="Q200" s="18">
        <f t="shared" si="22"/>
        <v>14700</v>
      </c>
      <c r="R200" s="21">
        <f t="shared" si="29"/>
        <v>0.12017624106192712</v>
      </c>
    </row>
    <row r="201" spans="1:18" ht="15.5" x14ac:dyDescent="0.45">
      <c r="A201" s="12" t="s">
        <v>426</v>
      </c>
      <c r="B201" s="25" t="s">
        <v>427</v>
      </c>
      <c r="C201" s="14" t="str">
        <f>C200</f>
        <v>OBAT BEBAS TERBATAS</v>
      </c>
      <c r="D201" s="15">
        <v>7270</v>
      </c>
      <c r="E201" s="16">
        <f t="shared" si="24"/>
        <v>7379.05</v>
      </c>
      <c r="F201" s="17">
        <f t="shared" si="25"/>
        <v>7379.05</v>
      </c>
      <c r="G201" s="18">
        <f t="shared" si="26"/>
        <v>0</v>
      </c>
      <c r="H201" s="18">
        <v>100</v>
      </c>
      <c r="I201" s="19" t="s">
        <v>77</v>
      </c>
      <c r="J201" s="19">
        <v>1</v>
      </c>
      <c r="K201" s="52">
        <v>12000</v>
      </c>
      <c r="L201" s="21">
        <f t="shared" si="27"/>
        <v>0.62622559814610279</v>
      </c>
      <c r="M201" s="22">
        <v>10000</v>
      </c>
      <c r="N201" s="23">
        <f t="shared" si="20"/>
        <v>10000</v>
      </c>
      <c r="O201" s="21">
        <f t="shared" si="28"/>
        <v>0.35518799845508564</v>
      </c>
      <c r="P201" s="24">
        <v>9000</v>
      </c>
      <c r="Q201" s="18">
        <f t="shared" si="22"/>
        <v>9000</v>
      </c>
      <c r="R201" s="21">
        <f t="shared" si="29"/>
        <v>0.21966919860957709</v>
      </c>
    </row>
    <row r="202" spans="1:18" ht="15.5" x14ac:dyDescent="0.45">
      <c r="A202" s="12" t="s">
        <v>428</v>
      </c>
      <c r="B202" s="25" t="s">
        <v>429</v>
      </c>
      <c r="C202" s="14" t="s">
        <v>47</v>
      </c>
      <c r="D202" s="52">
        <v>36000</v>
      </c>
      <c r="E202" s="16">
        <f t="shared" si="24"/>
        <v>36540</v>
      </c>
      <c r="F202" s="17">
        <f t="shared" si="25"/>
        <v>3654</v>
      </c>
      <c r="G202" s="18">
        <f t="shared" si="26"/>
        <v>0</v>
      </c>
      <c r="H202" s="18">
        <v>100</v>
      </c>
      <c r="I202" s="19" t="s">
        <v>29</v>
      </c>
      <c r="J202" s="19">
        <v>10</v>
      </c>
      <c r="K202" s="26">
        <v>7000</v>
      </c>
      <c r="L202" s="21">
        <f t="shared" si="27"/>
        <v>0.91570881226053635</v>
      </c>
      <c r="M202" s="30">
        <v>42000</v>
      </c>
      <c r="N202" s="23">
        <f t="shared" si="20"/>
        <v>4200</v>
      </c>
      <c r="O202" s="21">
        <f t="shared" si="28"/>
        <v>0.14942528735632185</v>
      </c>
      <c r="P202" s="24">
        <v>41000</v>
      </c>
      <c r="Q202" s="18">
        <f t="shared" si="22"/>
        <v>4100</v>
      </c>
      <c r="R202" s="21">
        <f t="shared" si="29"/>
        <v>0.12205801860974275</v>
      </c>
    </row>
    <row r="203" spans="1:18" ht="15.5" x14ac:dyDescent="0.45">
      <c r="A203" s="12" t="s">
        <v>430</v>
      </c>
      <c r="B203" s="25" t="s">
        <v>431</v>
      </c>
      <c r="C203" s="14" t="str">
        <f>C202</f>
        <v>OBAT BEBAS TERBATAS</v>
      </c>
      <c r="D203" s="52">
        <v>55500</v>
      </c>
      <c r="E203" s="16">
        <f t="shared" si="24"/>
        <v>56332.5</v>
      </c>
      <c r="F203" s="17">
        <f t="shared" si="25"/>
        <v>5633.25</v>
      </c>
      <c r="G203" s="18">
        <f t="shared" si="26"/>
        <v>0</v>
      </c>
      <c r="H203" s="18">
        <v>100</v>
      </c>
      <c r="I203" s="19" t="s">
        <v>29</v>
      </c>
      <c r="J203" s="19">
        <v>10</v>
      </c>
      <c r="K203" s="26">
        <v>8000</v>
      </c>
      <c r="L203" s="21">
        <f t="shared" si="27"/>
        <v>0.42013935117383394</v>
      </c>
      <c r="M203" s="30">
        <v>65000</v>
      </c>
      <c r="N203" s="23">
        <f t="shared" si="20"/>
        <v>6500</v>
      </c>
      <c r="O203" s="21">
        <f t="shared" si="28"/>
        <v>0.15386322282874007</v>
      </c>
      <c r="P203" s="24">
        <v>64000</v>
      </c>
      <c r="Q203" s="18">
        <f t="shared" si="22"/>
        <v>6400</v>
      </c>
      <c r="R203" s="21">
        <f t="shared" si="29"/>
        <v>0.13611148093906714</v>
      </c>
    </row>
    <row r="204" spans="1:18" ht="15.5" x14ac:dyDescent="0.45">
      <c r="A204" s="12" t="s">
        <v>432</v>
      </c>
      <c r="B204" s="25" t="s">
        <v>433</v>
      </c>
      <c r="C204" s="14" t="s">
        <v>32</v>
      </c>
      <c r="D204" s="44">
        <v>49036</v>
      </c>
      <c r="E204" s="16">
        <f t="shared" si="24"/>
        <v>49771.54</v>
      </c>
      <c r="F204" s="17">
        <f t="shared" si="25"/>
        <v>4977.1540000000005</v>
      </c>
      <c r="G204" s="18">
        <f t="shared" si="26"/>
        <v>0</v>
      </c>
      <c r="H204" s="18">
        <v>100</v>
      </c>
      <c r="I204" s="32" t="s">
        <v>29</v>
      </c>
      <c r="J204" s="32">
        <v>10</v>
      </c>
      <c r="K204" s="26">
        <v>8000</v>
      </c>
      <c r="L204" s="21">
        <f t="shared" si="27"/>
        <v>0.60734427747262776</v>
      </c>
      <c r="M204" s="30">
        <v>60000</v>
      </c>
      <c r="N204" s="23">
        <f t="shared" ref="N204:N269" si="30">M204/J204</f>
        <v>6000</v>
      </c>
      <c r="O204" s="21">
        <f t="shared" si="28"/>
        <v>0.20550820810447085</v>
      </c>
      <c r="P204" s="24">
        <v>58000</v>
      </c>
      <c r="Q204" s="18">
        <f t="shared" ref="Q204:Q269" si="31">P204/J204</f>
        <v>5800</v>
      </c>
      <c r="R204" s="21">
        <f t="shared" si="29"/>
        <v>0.16532460116765516</v>
      </c>
    </row>
    <row r="205" spans="1:18" ht="15.5" x14ac:dyDescent="0.45">
      <c r="A205" s="12" t="s">
        <v>434</v>
      </c>
      <c r="B205" s="25" t="s">
        <v>435</v>
      </c>
      <c r="C205" s="14" t="s">
        <v>32</v>
      </c>
      <c r="D205" s="47">
        <v>3718</v>
      </c>
      <c r="E205" s="16">
        <f t="shared" si="24"/>
        <v>3773.77</v>
      </c>
      <c r="F205" s="17">
        <f t="shared" si="25"/>
        <v>3773.77</v>
      </c>
      <c r="G205" s="18">
        <f t="shared" si="26"/>
        <v>0</v>
      </c>
      <c r="H205" s="18">
        <v>50</v>
      </c>
      <c r="I205" s="19" t="s">
        <v>262</v>
      </c>
      <c r="J205" s="19">
        <v>1</v>
      </c>
      <c r="K205" s="26">
        <v>5000</v>
      </c>
      <c r="L205" s="21">
        <f t="shared" si="27"/>
        <v>0.32493501193766444</v>
      </c>
      <c r="M205" s="22">
        <v>5000</v>
      </c>
      <c r="N205" s="23">
        <f t="shared" si="30"/>
        <v>5000</v>
      </c>
      <c r="O205" s="21">
        <f t="shared" si="28"/>
        <v>0.32493501193766444</v>
      </c>
      <c r="P205" s="24">
        <v>5000</v>
      </c>
      <c r="Q205" s="18">
        <f t="shared" si="31"/>
        <v>5000</v>
      </c>
      <c r="R205" s="21">
        <f t="shared" si="29"/>
        <v>0.32493501193766444</v>
      </c>
    </row>
    <row r="206" spans="1:18" ht="15.5" x14ac:dyDescent="0.45">
      <c r="A206" s="12" t="s">
        <v>436</v>
      </c>
      <c r="B206" s="25" t="s">
        <v>437</v>
      </c>
      <c r="C206" s="14" t="s">
        <v>47</v>
      </c>
      <c r="D206" s="44">
        <v>45275</v>
      </c>
      <c r="E206" s="16">
        <f t="shared" si="24"/>
        <v>45954.125</v>
      </c>
      <c r="F206" s="17">
        <f t="shared" si="25"/>
        <v>1838.165</v>
      </c>
      <c r="G206" s="18">
        <f t="shared" si="26"/>
        <v>0</v>
      </c>
      <c r="H206" s="18">
        <v>25</v>
      </c>
      <c r="I206" s="32" t="s">
        <v>29</v>
      </c>
      <c r="J206" s="32">
        <v>25</v>
      </c>
      <c r="K206" s="26">
        <v>2500</v>
      </c>
      <c r="L206" s="21">
        <f t="shared" si="27"/>
        <v>0.3600520083888008</v>
      </c>
      <c r="M206" s="30">
        <v>53000</v>
      </c>
      <c r="N206" s="23">
        <f t="shared" si="30"/>
        <v>2120</v>
      </c>
      <c r="O206" s="21">
        <f t="shared" si="28"/>
        <v>0.15332410311370309</v>
      </c>
      <c r="P206" s="24">
        <v>52000</v>
      </c>
      <c r="Q206" s="18">
        <f t="shared" si="31"/>
        <v>2080</v>
      </c>
      <c r="R206" s="21">
        <f t="shared" si="29"/>
        <v>0.13156327097948228</v>
      </c>
    </row>
    <row r="207" spans="1:18" ht="15.5" x14ac:dyDescent="0.45">
      <c r="A207" s="12" t="s">
        <v>438</v>
      </c>
      <c r="B207" s="25" t="s">
        <v>439</v>
      </c>
      <c r="C207" s="14" t="s">
        <v>47</v>
      </c>
      <c r="D207" s="44">
        <v>26622</v>
      </c>
      <c r="E207" s="16">
        <f t="shared" si="24"/>
        <v>27021.33</v>
      </c>
      <c r="F207" s="17">
        <f t="shared" si="25"/>
        <v>27021.33</v>
      </c>
      <c r="G207" s="18">
        <f t="shared" si="26"/>
        <v>0</v>
      </c>
      <c r="H207" s="18">
        <v>1</v>
      </c>
      <c r="I207" s="32" t="s">
        <v>48</v>
      </c>
      <c r="J207" s="32">
        <v>1</v>
      </c>
      <c r="K207" s="26">
        <v>33000</v>
      </c>
      <c r="L207" s="21">
        <f t="shared" si="27"/>
        <v>0.22125742885342795</v>
      </c>
      <c r="M207" s="30">
        <v>32000</v>
      </c>
      <c r="N207" s="23">
        <f t="shared" si="30"/>
        <v>32000</v>
      </c>
      <c r="O207" s="21">
        <f t="shared" si="28"/>
        <v>0.18424962797908162</v>
      </c>
      <c r="P207" s="24">
        <v>32000</v>
      </c>
      <c r="Q207" s="18">
        <f t="shared" si="31"/>
        <v>32000</v>
      </c>
      <c r="R207" s="21">
        <f t="shared" si="29"/>
        <v>0.18424962797908162</v>
      </c>
    </row>
    <row r="208" spans="1:18" ht="15.5" x14ac:dyDescent="0.45">
      <c r="A208" s="12" t="s">
        <v>440</v>
      </c>
      <c r="B208" s="34" t="s">
        <v>441</v>
      </c>
      <c r="C208" s="14" t="s">
        <v>24</v>
      </c>
      <c r="D208" s="44">
        <v>18581</v>
      </c>
      <c r="E208" s="16">
        <f t="shared" si="24"/>
        <v>18859.715</v>
      </c>
      <c r="F208" s="17">
        <f t="shared" si="25"/>
        <v>18859.715</v>
      </c>
      <c r="G208" s="18">
        <f t="shared" si="26"/>
        <v>0</v>
      </c>
      <c r="H208" s="18">
        <v>2</v>
      </c>
      <c r="I208" s="32" t="s">
        <v>48</v>
      </c>
      <c r="J208" s="32">
        <v>1</v>
      </c>
      <c r="K208" s="26">
        <v>22000</v>
      </c>
      <c r="L208" s="21">
        <f t="shared" si="27"/>
        <v>0.16650755326896508</v>
      </c>
      <c r="M208" s="30">
        <v>22000</v>
      </c>
      <c r="N208" s="23">
        <f t="shared" si="30"/>
        <v>22000</v>
      </c>
      <c r="O208" s="21">
        <f t="shared" si="28"/>
        <v>0.16650755326896508</v>
      </c>
      <c r="P208" s="30">
        <v>21000</v>
      </c>
      <c r="Q208" s="18">
        <f t="shared" si="31"/>
        <v>21000</v>
      </c>
      <c r="R208" s="21">
        <f t="shared" si="29"/>
        <v>0.11348448266583031</v>
      </c>
    </row>
    <row r="209" spans="1:18" ht="15.5" x14ac:dyDescent="0.45">
      <c r="A209" s="12" t="s">
        <v>442</v>
      </c>
      <c r="B209" s="25" t="s">
        <v>443</v>
      </c>
      <c r="C209" s="14" t="s">
        <v>24</v>
      </c>
      <c r="D209" s="44">
        <v>14452</v>
      </c>
      <c r="E209" s="16">
        <f t="shared" si="24"/>
        <v>14668.78</v>
      </c>
      <c r="F209" s="17">
        <f t="shared" si="25"/>
        <v>14668.78</v>
      </c>
      <c r="G209" s="18">
        <f t="shared" si="26"/>
        <v>0</v>
      </c>
      <c r="H209" s="18">
        <v>2</v>
      </c>
      <c r="I209" s="32" t="s">
        <v>48</v>
      </c>
      <c r="J209" s="32">
        <v>1</v>
      </c>
      <c r="K209" s="26">
        <v>18000</v>
      </c>
      <c r="L209" s="21">
        <f t="shared" si="27"/>
        <v>0.22709591390695064</v>
      </c>
      <c r="M209" s="30">
        <v>18000</v>
      </c>
      <c r="N209" s="23">
        <f t="shared" si="30"/>
        <v>18000</v>
      </c>
      <c r="O209" s="21">
        <f t="shared" si="28"/>
        <v>0.22709591390695064</v>
      </c>
      <c r="P209" s="30">
        <v>17000</v>
      </c>
      <c r="Q209" s="18">
        <f t="shared" si="31"/>
        <v>17000</v>
      </c>
      <c r="R209" s="21">
        <f t="shared" si="29"/>
        <v>0.1589239186898978</v>
      </c>
    </row>
    <row r="210" spans="1:18" ht="15.5" x14ac:dyDescent="0.45">
      <c r="A210" s="12" t="s">
        <v>444</v>
      </c>
      <c r="B210" s="25" t="s">
        <v>445</v>
      </c>
      <c r="C210" s="14" t="s">
        <v>24</v>
      </c>
      <c r="D210" s="44">
        <v>18581</v>
      </c>
      <c r="E210" s="16">
        <f t="shared" si="24"/>
        <v>18859.715</v>
      </c>
      <c r="F210" s="17">
        <f t="shared" si="25"/>
        <v>18859.715</v>
      </c>
      <c r="G210" s="18">
        <f t="shared" si="26"/>
        <v>0</v>
      </c>
      <c r="H210" s="18">
        <v>2</v>
      </c>
      <c r="I210" s="32" t="s">
        <v>48</v>
      </c>
      <c r="J210" s="32">
        <v>1</v>
      </c>
      <c r="K210" s="26">
        <v>22000</v>
      </c>
      <c r="L210" s="21">
        <f t="shared" si="27"/>
        <v>0.16650755326896508</v>
      </c>
      <c r="M210" s="30">
        <v>22000</v>
      </c>
      <c r="N210" s="23">
        <f t="shared" si="30"/>
        <v>22000</v>
      </c>
      <c r="O210" s="21">
        <f t="shared" si="28"/>
        <v>0.16650755326896508</v>
      </c>
      <c r="P210" s="30">
        <v>21000</v>
      </c>
      <c r="Q210" s="18">
        <f t="shared" si="31"/>
        <v>21000</v>
      </c>
      <c r="R210" s="21">
        <f t="shared" si="29"/>
        <v>0.11348448266583031</v>
      </c>
    </row>
    <row r="211" spans="1:18" ht="15.5" x14ac:dyDescent="0.45">
      <c r="A211" s="12" t="s">
        <v>446</v>
      </c>
      <c r="B211" s="25" t="s">
        <v>447</v>
      </c>
      <c r="C211" s="14" t="s">
        <v>24</v>
      </c>
      <c r="D211" s="44">
        <v>12388</v>
      </c>
      <c r="E211" s="16">
        <f t="shared" si="24"/>
        <v>12573.82</v>
      </c>
      <c r="F211" s="17">
        <f t="shared" si="25"/>
        <v>12573.82</v>
      </c>
      <c r="G211" s="18">
        <f t="shared" si="26"/>
        <v>0</v>
      </c>
      <c r="H211" s="18">
        <v>2</v>
      </c>
      <c r="I211" s="32" t="s">
        <v>48</v>
      </c>
      <c r="J211" s="32">
        <v>1</v>
      </c>
      <c r="K211" s="26">
        <v>16000</v>
      </c>
      <c r="L211" s="21">
        <f t="shared" si="27"/>
        <v>0.27248521133593451</v>
      </c>
      <c r="M211" s="30">
        <v>15000</v>
      </c>
      <c r="N211" s="23">
        <f t="shared" si="30"/>
        <v>15000</v>
      </c>
      <c r="O211" s="21">
        <f t="shared" si="28"/>
        <v>0.19295488562743862</v>
      </c>
      <c r="P211" s="24">
        <v>14300</v>
      </c>
      <c r="Q211" s="18">
        <f t="shared" si="31"/>
        <v>14300</v>
      </c>
      <c r="R211" s="21">
        <f t="shared" si="29"/>
        <v>0.1372836576314915</v>
      </c>
    </row>
    <row r="212" spans="1:18" ht="15.5" x14ac:dyDescent="0.45">
      <c r="A212" s="12" t="s">
        <v>448</v>
      </c>
      <c r="B212" s="25" t="s">
        <v>449</v>
      </c>
      <c r="C212" s="14" t="str">
        <f>C211</f>
        <v>OBAT BEBAS</v>
      </c>
      <c r="D212" s="15">
        <v>40848</v>
      </c>
      <c r="E212" s="16">
        <f t="shared" si="24"/>
        <v>41460.720000000001</v>
      </c>
      <c r="F212" s="17">
        <f t="shared" si="25"/>
        <v>4146.0720000000001</v>
      </c>
      <c r="G212" s="18">
        <f t="shared" si="26"/>
        <v>0</v>
      </c>
      <c r="H212" s="18">
        <v>100</v>
      </c>
      <c r="I212" s="19" t="s">
        <v>29</v>
      </c>
      <c r="J212" s="19">
        <v>10</v>
      </c>
      <c r="K212" s="26">
        <v>7000</v>
      </c>
      <c r="L212" s="21">
        <f t="shared" si="27"/>
        <v>0.68834501668084869</v>
      </c>
      <c r="M212" s="22">
        <v>53000</v>
      </c>
      <c r="N212" s="23">
        <f t="shared" si="30"/>
        <v>5300</v>
      </c>
      <c r="O212" s="21">
        <f t="shared" si="28"/>
        <v>0.27831836977264263</v>
      </c>
      <c r="P212" s="24">
        <v>46000</v>
      </c>
      <c r="Q212" s="18">
        <f t="shared" si="31"/>
        <v>4600</v>
      </c>
      <c r="R212" s="21">
        <f t="shared" si="29"/>
        <v>0.10948386810455772</v>
      </c>
    </row>
    <row r="213" spans="1:18" ht="15.5" x14ac:dyDescent="0.45">
      <c r="A213" s="12" t="s">
        <v>450</v>
      </c>
      <c r="B213" s="25" t="s">
        <v>451</v>
      </c>
      <c r="C213" s="14" t="s">
        <v>32</v>
      </c>
      <c r="D213" s="15">
        <v>52500</v>
      </c>
      <c r="E213" s="16">
        <f t="shared" si="24"/>
        <v>53287.5</v>
      </c>
      <c r="F213" s="17">
        <f t="shared" si="25"/>
        <v>5328.75</v>
      </c>
      <c r="G213" s="18">
        <f t="shared" si="26"/>
        <v>0</v>
      </c>
      <c r="H213" s="18">
        <v>100</v>
      </c>
      <c r="I213" s="19" t="s">
        <v>29</v>
      </c>
      <c r="J213" s="19">
        <v>10</v>
      </c>
      <c r="K213" s="26">
        <v>10000</v>
      </c>
      <c r="L213" s="21">
        <f t="shared" si="27"/>
        <v>0.87661271405113772</v>
      </c>
      <c r="M213" s="22">
        <v>70000</v>
      </c>
      <c r="N213" s="23">
        <f t="shared" si="30"/>
        <v>7000</v>
      </c>
      <c r="O213" s="21">
        <f t="shared" si="28"/>
        <v>0.31362889983579639</v>
      </c>
      <c r="P213" s="24">
        <v>60000</v>
      </c>
      <c r="Q213" s="18">
        <f t="shared" si="31"/>
        <v>6000</v>
      </c>
      <c r="R213" s="21">
        <f t="shared" si="29"/>
        <v>0.12596762843068263</v>
      </c>
    </row>
    <row r="214" spans="1:18" ht="15.5" x14ac:dyDescent="0.45">
      <c r="A214" s="12" t="s">
        <v>452</v>
      </c>
      <c r="B214" s="25" t="s">
        <v>453</v>
      </c>
      <c r="C214" s="14" t="s">
        <v>24</v>
      </c>
      <c r="D214" s="47">
        <v>18750</v>
      </c>
      <c r="E214" s="16">
        <f t="shared" si="24"/>
        <v>19031.25</v>
      </c>
      <c r="F214" s="17">
        <f t="shared" si="25"/>
        <v>1903.125</v>
      </c>
      <c r="G214" s="18">
        <f t="shared" si="26"/>
        <v>0</v>
      </c>
      <c r="H214" s="18">
        <v>10</v>
      </c>
      <c r="I214" s="19" t="s">
        <v>29</v>
      </c>
      <c r="J214" s="19">
        <v>10</v>
      </c>
      <c r="K214" s="26">
        <v>5000</v>
      </c>
      <c r="L214" s="21">
        <f t="shared" si="27"/>
        <v>1.6272577996715927</v>
      </c>
      <c r="M214" s="22">
        <v>23000</v>
      </c>
      <c r="N214" s="23">
        <f t="shared" si="30"/>
        <v>2300</v>
      </c>
      <c r="O214" s="21">
        <f t="shared" si="28"/>
        <v>0.20853858784893267</v>
      </c>
      <c r="P214" s="24">
        <v>22000</v>
      </c>
      <c r="Q214" s="18">
        <f t="shared" si="31"/>
        <v>2200</v>
      </c>
      <c r="R214" s="21">
        <f t="shared" si="29"/>
        <v>0.15599343185550082</v>
      </c>
    </row>
    <row r="215" spans="1:18" ht="15.5" x14ac:dyDescent="0.45">
      <c r="A215" s="12" t="s">
        <v>454</v>
      </c>
      <c r="B215" s="25" t="s">
        <v>455</v>
      </c>
      <c r="C215" s="14" t="str">
        <f>C212</f>
        <v>OBAT BEBAS</v>
      </c>
      <c r="D215" s="15">
        <v>28305</v>
      </c>
      <c r="E215" s="16">
        <f t="shared" si="24"/>
        <v>28729.575000000001</v>
      </c>
      <c r="F215" s="17">
        <f t="shared" si="25"/>
        <v>28729.575000000001</v>
      </c>
      <c r="G215" s="18">
        <f t="shared" si="26"/>
        <v>0</v>
      </c>
      <c r="H215" s="18">
        <v>100</v>
      </c>
      <c r="I215" s="19" t="s">
        <v>33</v>
      </c>
      <c r="J215" s="19">
        <v>1</v>
      </c>
      <c r="K215" s="26">
        <v>35000</v>
      </c>
      <c r="L215" s="21">
        <f t="shared" si="27"/>
        <v>0.21825679635010262</v>
      </c>
      <c r="M215" s="22">
        <v>33000</v>
      </c>
      <c r="N215" s="23">
        <f t="shared" si="30"/>
        <v>33000</v>
      </c>
      <c r="O215" s="21">
        <f t="shared" si="28"/>
        <v>0.1486421222729539</v>
      </c>
      <c r="P215" s="24">
        <v>32000</v>
      </c>
      <c r="Q215" s="18">
        <f t="shared" si="31"/>
        <v>32000</v>
      </c>
      <c r="R215" s="21">
        <f t="shared" si="29"/>
        <v>0.11383478523437952</v>
      </c>
    </row>
    <row r="216" spans="1:18" ht="15.5" x14ac:dyDescent="0.45">
      <c r="A216" s="12" t="s">
        <v>456</v>
      </c>
      <c r="B216" s="25" t="s">
        <v>457</v>
      </c>
      <c r="C216" s="14" t="s">
        <v>24</v>
      </c>
      <c r="D216" s="53">
        <v>246331</v>
      </c>
      <c r="E216" s="16">
        <f t="shared" si="24"/>
        <v>250025.965</v>
      </c>
      <c r="F216" s="17">
        <f t="shared" si="25"/>
        <v>25002.5965</v>
      </c>
      <c r="G216" s="18">
        <f t="shared" si="26"/>
        <v>0</v>
      </c>
      <c r="H216" s="18">
        <v>10</v>
      </c>
      <c r="I216" s="19" t="s">
        <v>29</v>
      </c>
      <c r="J216" s="19">
        <v>10</v>
      </c>
      <c r="K216" s="26">
        <v>35000</v>
      </c>
      <c r="L216" s="21">
        <f t="shared" si="27"/>
        <v>0.39985461110009118</v>
      </c>
      <c r="M216" s="22">
        <v>330000</v>
      </c>
      <c r="N216" s="23">
        <f t="shared" si="30"/>
        <v>33000</v>
      </c>
      <c r="O216" s="21">
        <f t="shared" si="28"/>
        <v>0.3198629190372288</v>
      </c>
      <c r="P216" s="24">
        <v>330000</v>
      </c>
      <c r="Q216" s="18">
        <f t="shared" si="31"/>
        <v>33000</v>
      </c>
      <c r="R216" s="21">
        <f t="shared" si="29"/>
        <v>0.3198629190372288</v>
      </c>
    </row>
    <row r="217" spans="1:18" ht="15.5" x14ac:dyDescent="0.45">
      <c r="A217" s="12" t="s">
        <v>458</v>
      </c>
      <c r="B217" s="25" t="s">
        <v>459</v>
      </c>
      <c r="C217" s="14" t="s">
        <v>47</v>
      </c>
      <c r="D217" s="15">
        <v>49357</v>
      </c>
      <c r="E217" s="16">
        <f t="shared" si="24"/>
        <v>50097.355000000003</v>
      </c>
      <c r="F217" s="17">
        <f t="shared" si="25"/>
        <v>50097.355000000003</v>
      </c>
      <c r="G217" s="18">
        <f t="shared" si="26"/>
        <v>0</v>
      </c>
      <c r="H217" s="18">
        <v>100</v>
      </c>
      <c r="I217" s="32" t="s">
        <v>48</v>
      </c>
      <c r="J217" s="32">
        <v>1</v>
      </c>
      <c r="K217" s="26">
        <v>60000</v>
      </c>
      <c r="L217" s="21">
        <f t="shared" si="27"/>
        <v>0.19766802059709532</v>
      </c>
      <c r="M217" s="22">
        <v>58000</v>
      </c>
      <c r="N217" s="23">
        <f t="shared" si="30"/>
        <v>58000</v>
      </c>
      <c r="O217" s="21">
        <f t="shared" si="28"/>
        <v>0.15774575324385881</v>
      </c>
      <c r="P217" s="24">
        <v>57000</v>
      </c>
      <c r="Q217" s="18">
        <f t="shared" si="31"/>
        <v>57000</v>
      </c>
      <c r="R217" s="21">
        <f t="shared" si="29"/>
        <v>0.13778461956724056</v>
      </c>
    </row>
    <row r="218" spans="1:18" ht="15.5" x14ac:dyDescent="0.45">
      <c r="A218" s="12" t="s">
        <v>460</v>
      </c>
      <c r="B218" s="25" t="s">
        <v>461</v>
      </c>
      <c r="C218" s="14" t="s">
        <v>47</v>
      </c>
      <c r="D218" s="15">
        <v>46887</v>
      </c>
      <c r="E218" s="16">
        <f t="shared" si="24"/>
        <v>47590.305</v>
      </c>
      <c r="F218" s="17">
        <f t="shared" si="25"/>
        <v>47590.305</v>
      </c>
      <c r="G218" s="18">
        <f t="shared" si="26"/>
        <v>0</v>
      </c>
      <c r="H218" s="18">
        <v>100</v>
      </c>
      <c r="I218" s="32" t="s">
        <v>48</v>
      </c>
      <c r="J218" s="32">
        <v>1</v>
      </c>
      <c r="K218" s="26">
        <v>55000</v>
      </c>
      <c r="L218" s="21">
        <f t="shared" si="27"/>
        <v>0.15569757327674197</v>
      </c>
      <c r="M218" s="22">
        <v>55000</v>
      </c>
      <c r="N218" s="23">
        <f t="shared" si="30"/>
        <v>55000</v>
      </c>
      <c r="O218" s="21">
        <f t="shared" si="28"/>
        <v>0.15569757327674197</v>
      </c>
      <c r="P218" s="24">
        <v>54000</v>
      </c>
      <c r="Q218" s="18">
        <f t="shared" si="31"/>
        <v>54000</v>
      </c>
      <c r="R218" s="21">
        <f t="shared" si="29"/>
        <v>0.13468489012625576</v>
      </c>
    </row>
    <row r="219" spans="1:18" ht="15.5" x14ac:dyDescent="0.45">
      <c r="A219" s="12" t="s">
        <v>462</v>
      </c>
      <c r="B219" s="25" t="s">
        <v>463</v>
      </c>
      <c r="C219" s="14" t="s">
        <v>47</v>
      </c>
      <c r="D219" s="15">
        <v>94930</v>
      </c>
      <c r="E219" s="16">
        <f t="shared" si="24"/>
        <v>96353.95</v>
      </c>
      <c r="F219" s="17">
        <f t="shared" si="25"/>
        <v>96353.95</v>
      </c>
      <c r="G219" s="18">
        <f t="shared" si="26"/>
        <v>0</v>
      </c>
      <c r="H219" s="18">
        <v>100</v>
      </c>
      <c r="I219" s="32" t="s">
        <v>48</v>
      </c>
      <c r="J219" s="32">
        <v>1</v>
      </c>
      <c r="K219" s="26">
        <v>115000</v>
      </c>
      <c r="L219" s="21">
        <f t="shared" si="27"/>
        <v>0.19351619731209777</v>
      </c>
      <c r="M219" s="22">
        <v>110000</v>
      </c>
      <c r="N219" s="23">
        <f t="shared" si="30"/>
        <v>110000</v>
      </c>
      <c r="O219" s="21">
        <f t="shared" si="28"/>
        <v>0.14162418873331092</v>
      </c>
      <c r="P219" s="24">
        <v>110000</v>
      </c>
      <c r="Q219" s="18">
        <f t="shared" si="31"/>
        <v>110000</v>
      </c>
      <c r="R219" s="21">
        <f t="shared" si="29"/>
        <v>0.14162418873331092</v>
      </c>
    </row>
    <row r="220" spans="1:18" ht="15.5" x14ac:dyDescent="0.45">
      <c r="A220" s="12" t="s">
        <v>464</v>
      </c>
      <c r="B220" s="25" t="s">
        <v>465</v>
      </c>
      <c r="C220" s="14" t="s">
        <v>10</v>
      </c>
      <c r="D220" s="15">
        <v>669</v>
      </c>
      <c r="E220" s="16">
        <f t="shared" si="24"/>
        <v>679.03499999999997</v>
      </c>
      <c r="F220" s="17">
        <f t="shared" si="25"/>
        <v>679.03499999999997</v>
      </c>
      <c r="G220" s="18">
        <f t="shared" si="26"/>
        <v>0</v>
      </c>
      <c r="H220" s="18">
        <v>100</v>
      </c>
      <c r="I220" s="19" t="s">
        <v>11</v>
      </c>
      <c r="J220" s="19">
        <v>1</v>
      </c>
      <c r="K220" s="26">
        <v>7000</v>
      </c>
      <c r="L220" s="21">
        <f t="shared" si="27"/>
        <v>9.3087469718055775</v>
      </c>
      <c r="M220" s="22">
        <v>3000</v>
      </c>
      <c r="N220" s="23">
        <f t="shared" si="30"/>
        <v>3000</v>
      </c>
      <c r="O220" s="21">
        <f t="shared" si="28"/>
        <v>3.4180344164881049</v>
      </c>
      <c r="P220" s="24">
        <v>2500</v>
      </c>
      <c r="Q220" s="18">
        <f t="shared" si="31"/>
        <v>2500</v>
      </c>
      <c r="R220" s="21">
        <f t="shared" si="29"/>
        <v>2.6816953470734206</v>
      </c>
    </row>
    <row r="221" spans="1:18" ht="15.5" x14ac:dyDescent="0.45">
      <c r="A221" s="12" t="s">
        <v>466</v>
      </c>
      <c r="B221" s="25" t="s">
        <v>467</v>
      </c>
      <c r="C221" s="14" t="s">
        <v>32</v>
      </c>
      <c r="D221" s="50">
        <v>5284</v>
      </c>
      <c r="E221" s="16">
        <f t="shared" si="24"/>
        <v>5363.26</v>
      </c>
      <c r="F221" s="17">
        <f t="shared" si="25"/>
        <v>5363.26</v>
      </c>
      <c r="G221" s="18">
        <f t="shared" si="26"/>
        <v>0</v>
      </c>
      <c r="H221" s="18">
        <v>15</v>
      </c>
      <c r="I221" s="19" t="s">
        <v>77</v>
      </c>
      <c r="J221" s="19">
        <v>1</v>
      </c>
      <c r="K221" s="26">
        <v>10000</v>
      </c>
      <c r="L221" s="21">
        <f t="shared" si="27"/>
        <v>0.86453761331727341</v>
      </c>
      <c r="M221" s="22">
        <v>7500</v>
      </c>
      <c r="N221" s="23">
        <f t="shared" si="30"/>
        <v>7500</v>
      </c>
      <c r="O221" s="21">
        <f t="shared" si="28"/>
        <v>0.39840320998795503</v>
      </c>
      <c r="P221" s="24">
        <v>7000</v>
      </c>
      <c r="Q221" s="18">
        <f t="shared" si="31"/>
        <v>7000</v>
      </c>
      <c r="R221" s="21">
        <f t="shared" si="29"/>
        <v>0.30517632932209138</v>
      </c>
    </row>
    <row r="222" spans="1:18" ht="15.5" x14ac:dyDescent="0.45">
      <c r="A222" s="12" t="s">
        <v>468</v>
      </c>
      <c r="B222" s="25" t="s">
        <v>469</v>
      </c>
      <c r="C222" s="14" t="s">
        <v>10</v>
      </c>
      <c r="D222" s="54">
        <v>8000</v>
      </c>
      <c r="E222" s="16">
        <f t="shared" si="24"/>
        <v>8120</v>
      </c>
      <c r="F222" s="17">
        <f t="shared" si="25"/>
        <v>8120</v>
      </c>
      <c r="G222" s="18">
        <f t="shared" si="26"/>
        <v>0</v>
      </c>
      <c r="H222" s="18">
        <v>1</v>
      </c>
      <c r="I222" s="19" t="s">
        <v>11</v>
      </c>
      <c r="J222" s="19">
        <v>1</v>
      </c>
      <c r="K222" s="26">
        <v>12000</v>
      </c>
      <c r="L222" s="21">
        <f t="shared" si="27"/>
        <v>0.47783251231527096</v>
      </c>
      <c r="M222" s="22">
        <v>10000</v>
      </c>
      <c r="N222" s="23">
        <f t="shared" si="30"/>
        <v>10000</v>
      </c>
      <c r="O222" s="21">
        <f t="shared" si="28"/>
        <v>0.23152709359605911</v>
      </c>
      <c r="P222" s="24">
        <v>10000</v>
      </c>
      <c r="Q222" s="18">
        <f t="shared" si="31"/>
        <v>10000</v>
      </c>
      <c r="R222" s="21">
        <f t="shared" si="29"/>
        <v>0.23152709359605911</v>
      </c>
    </row>
    <row r="223" spans="1:18" ht="15.5" x14ac:dyDescent="0.45">
      <c r="A223" s="12" t="s">
        <v>470</v>
      </c>
      <c r="B223" s="25" t="s">
        <v>471</v>
      </c>
      <c r="C223" s="14" t="s">
        <v>24</v>
      </c>
      <c r="D223" s="16">
        <v>9352</v>
      </c>
      <c r="E223" s="16">
        <f t="shared" si="24"/>
        <v>9492.2800000000007</v>
      </c>
      <c r="F223" s="17">
        <f t="shared" si="25"/>
        <v>4746.1400000000003</v>
      </c>
      <c r="G223" s="18">
        <f t="shared" si="26"/>
        <v>0</v>
      </c>
      <c r="H223" s="18">
        <v>100</v>
      </c>
      <c r="I223" s="19" t="s">
        <v>29</v>
      </c>
      <c r="J223" s="19">
        <v>2</v>
      </c>
      <c r="K223" s="26">
        <v>5500</v>
      </c>
      <c r="L223" s="21">
        <f t="shared" si="27"/>
        <v>0.15883644393127883</v>
      </c>
      <c r="M223" s="22">
        <v>11000</v>
      </c>
      <c r="N223" s="23">
        <f t="shared" si="30"/>
        <v>5500</v>
      </c>
      <c r="O223" s="21">
        <f t="shared" si="28"/>
        <v>0.15883644393127883</v>
      </c>
      <c r="P223" s="24">
        <v>10500</v>
      </c>
      <c r="Q223" s="18">
        <f t="shared" si="31"/>
        <v>5250</v>
      </c>
      <c r="R223" s="21">
        <f t="shared" si="29"/>
        <v>0.10616206011622069</v>
      </c>
    </row>
    <row r="224" spans="1:18" ht="15.5" x14ac:dyDescent="0.45">
      <c r="A224" s="12" t="s">
        <v>472</v>
      </c>
      <c r="B224" s="25" t="s">
        <v>473</v>
      </c>
      <c r="C224" s="33" t="s">
        <v>47</v>
      </c>
      <c r="D224" s="16">
        <v>57781</v>
      </c>
      <c r="E224" s="16">
        <f t="shared" si="24"/>
        <v>58647.714999999997</v>
      </c>
      <c r="F224" s="17">
        <f t="shared" si="25"/>
        <v>2345.9085999999998</v>
      </c>
      <c r="G224" s="18">
        <f t="shared" si="26"/>
        <v>0</v>
      </c>
      <c r="H224" s="18">
        <v>100</v>
      </c>
      <c r="I224" s="19" t="s">
        <v>29</v>
      </c>
      <c r="J224" s="19">
        <v>25</v>
      </c>
      <c r="K224" s="26">
        <v>3000</v>
      </c>
      <c r="L224" s="21">
        <f t="shared" si="27"/>
        <v>0.27882220134237129</v>
      </c>
      <c r="M224" s="22">
        <v>67000</v>
      </c>
      <c r="N224" s="23">
        <f t="shared" si="30"/>
        <v>2680</v>
      </c>
      <c r="O224" s="21">
        <f t="shared" si="28"/>
        <v>0.14241449986585167</v>
      </c>
      <c r="P224" s="24">
        <v>65000</v>
      </c>
      <c r="Q224" s="18">
        <f t="shared" si="31"/>
        <v>2600</v>
      </c>
      <c r="R224" s="21">
        <f t="shared" si="29"/>
        <v>0.10831257449672177</v>
      </c>
    </row>
    <row r="225" spans="1:18" ht="15.5" x14ac:dyDescent="0.45">
      <c r="A225" s="12" t="s">
        <v>474</v>
      </c>
      <c r="B225" s="25" t="s">
        <v>475</v>
      </c>
      <c r="C225" s="14" t="s">
        <v>47</v>
      </c>
      <c r="D225" s="16">
        <v>48263</v>
      </c>
      <c r="E225" s="16">
        <f t="shared" si="24"/>
        <v>48986.945</v>
      </c>
      <c r="F225" s="17">
        <f t="shared" si="25"/>
        <v>1959.4777999999999</v>
      </c>
      <c r="G225" s="18">
        <f t="shared" si="26"/>
        <v>0</v>
      </c>
      <c r="H225" s="18">
        <v>25</v>
      </c>
      <c r="I225" s="19" t="s">
        <v>29</v>
      </c>
      <c r="J225" s="19">
        <v>25</v>
      </c>
      <c r="K225" s="26">
        <v>2500</v>
      </c>
      <c r="L225" s="21">
        <f t="shared" si="27"/>
        <v>0.27585012700832851</v>
      </c>
      <c r="M225" s="22">
        <v>57000</v>
      </c>
      <c r="N225" s="23">
        <f t="shared" si="30"/>
        <v>2280</v>
      </c>
      <c r="O225" s="21">
        <f t="shared" si="28"/>
        <v>0.1635753158315956</v>
      </c>
      <c r="P225" s="24">
        <v>57000</v>
      </c>
      <c r="Q225" s="18">
        <f t="shared" si="31"/>
        <v>2280</v>
      </c>
      <c r="R225" s="21">
        <f t="shared" si="29"/>
        <v>0.1635753158315956</v>
      </c>
    </row>
    <row r="226" spans="1:18" ht="15.5" x14ac:dyDescent="0.45">
      <c r="A226" s="12" t="s">
        <v>476</v>
      </c>
      <c r="B226" s="25" t="s">
        <v>477</v>
      </c>
      <c r="C226" s="14" t="s">
        <v>47</v>
      </c>
      <c r="D226" s="16">
        <v>50643</v>
      </c>
      <c r="E226" s="16">
        <f t="shared" si="24"/>
        <v>51402.644999999997</v>
      </c>
      <c r="F226" s="17">
        <f t="shared" si="25"/>
        <v>2056.1057999999998</v>
      </c>
      <c r="G226" s="18">
        <f t="shared" si="26"/>
        <v>0</v>
      </c>
      <c r="H226" s="18">
        <v>25</v>
      </c>
      <c r="I226" s="19" t="s">
        <v>29</v>
      </c>
      <c r="J226" s="19">
        <v>25</v>
      </c>
      <c r="K226" s="26">
        <v>2500</v>
      </c>
      <c r="L226" s="21">
        <f t="shared" si="27"/>
        <v>0.21589073869642322</v>
      </c>
      <c r="M226" s="22">
        <v>60000</v>
      </c>
      <c r="N226" s="23">
        <f t="shared" si="30"/>
        <v>2400</v>
      </c>
      <c r="O226" s="21">
        <f t="shared" si="28"/>
        <v>0.16725510914856628</v>
      </c>
      <c r="P226" s="24">
        <f>2500*25</f>
        <v>62500</v>
      </c>
      <c r="Q226" s="18">
        <f t="shared" si="31"/>
        <v>2500</v>
      </c>
      <c r="R226" s="21">
        <f t="shared" si="29"/>
        <v>0.21589073869642322</v>
      </c>
    </row>
    <row r="227" spans="1:18" ht="15.5" x14ac:dyDescent="0.45">
      <c r="A227" s="12" t="s">
        <v>478</v>
      </c>
      <c r="B227" s="25" t="s">
        <v>479</v>
      </c>
      <c r="C227" s="14" t="s">
        <v>47</v>
      </c>
      <c r="D227" s="16">
        <v>60541</v>
      </c>
      <c r="E227" s="16">
        <f t="shared" si="24"/>
        <v>61449.114999999998</v>
      </c>
      <c r="F227" s="17">
        <f t="shared" si="25"/>
        <v>2457.9645999999998</v>
      </c>
      <c r="G227" s="18">
        <f t="shared" si="26"/>
        <v>0</v>
      </c>
      <c r="H227" s="18">
        <v>100</v>
      </c>
      <c r="I227" s="19" t="s">
        <v>29</v>
      </c>
      <c r="J227" s="19">
        <v>25</v>
      </c>
      <c r="K227" s="26">
        <v>3000</v>
      </c>
      <c r="L227" s="21">
        <f t="shared" si="27"/>
        <v>0.2205220530840844</v>
      </c>
      <c r="M227" s="22">
        <v>70000</v>
      </c>
      <c r="N227" s="23">
        <f t="shared" si="30"/>
        <v>2800</v>
      </c>
      <c r="O227" s="21">
        <f t="shared" si="28"/>
        <v>0.13915391621181208</v>
      </c>
      <c r="P227" s="24">
        <v>68000</v>
      </c>
      <c r="Q227" s="18">
        <f t="shared" si="31"/>
        <v>2720</v>
      </c>
      <c r="R227" s="21">
        <f t="shared" si="29"/>
        <v>0.10660666146290318</v>
      </c>
    </row>
    <row r="228" spans="1:18" ht="15.5" x14ac:dyDescent="0.45">
      <c r="A228" s="12" t="s">
        <v>480</v>
      </c>
      <c r="B228" s="25" t="s">
        <v>481</v>
      </c>
      <c r="C228" s="14" t="s">
        <v>24</v>
      </c>
      <c r="D228" s="55">
        <v>4745</v>
      </c>
      <c r="E228" s="16">
        <f t="shared" si="24"/>
        <v>4816.1750000000002</v>
      </c>
      <c r="F228" s="17">
        <f t="shared" si="25"/>
        <v>1605.3916666666667</v>
      </c>
      <c r="G228" s="18">
        <f t="shared" si="26"/>
        <v>0</v>
      </c>
      <c r="H228" s="18">
        <v>100</v>
      </c>
      <c r="I228" s="19" t="s">
        <v>29</v>
      </c>
      <c r="J228" s="19">
        <v>3</v>
      </c>
      <c r="K228" s="26">
        <v>3000</v>
      </c>
      <c r="L228" s="21">
        <f t="shared" si="27"/>
        <v>0.86870286067262925</v>
      </c>
      <c r="M228" s="22">
        <v>7000</v>
      </c>
      <c r="N228" s="23">
        <f t="shared" si="30"/>
        <v>2333.3333333333335</v>
      </c>
      <c r="O228" s="21">
        <f t="shared" si="28"/>
        <v>0.45343555830093396</v>
      </c>
      <c r="P228" s="24">
        <v>6000</v>
      </c>
      <c r="Q228" s="18">
        <f t="shared" si="31"/>
        <v>2000</v>
      </c>
      <c r="R228" s="21">
        <f t="shared" si="29"/>
        <v>0.24580190711508615</v>
      </c>
    </row>
    <row r="229" spans="1:18" ht="15.5" x14ac:dyDescent="0.45">
      <c r="A229" s="12" t="s">
        <v>482</v>
      </c>
      <c r="B229" s="25" t="s">
        <v>483</v>
      </c>
      <c r="C229" s="14" t="s">
        <v>47</v>
      </c>
      <c r="D229" s="51">
        <v>13437</v>
      </c>
      <c r="E229" s="16">
        <f t="shared" si="24"/>
        <v>13638.555</v>
      </c>
      <c r="F229" s="17">
        <f t="shared" si="25"/>
        <v>13638.555</v>
      </c>
      <c r="G229" s="18">
        <f t="shared" si="26"/>
        <v>0</v>
      </c>
      <c r="H229" s="18">
        <v>4</v>
      </c>
      <c r="I229" s="32" t="s">
        <v>48</v>
      </c>
      <c r="J229" s="19">
        <v>1</v>
      </c>
      <c r="K229" s="26">
        <v>16500</v>
      </c>
      <c r="L229" s="21">
        <f t="shared" si="27"/>
        <v>0.2098055842426122</v>
      </c>
      <c r="M229" s="30">
        <v>16000</v>
      </c>
      <c r="N229" s="23">
        <f t="shared" si="30"/>
        <v>16000</v>
      </c>
      <c r="O229" s="21">
        <f t="shared" si="28"/>
        <v>0.17314480896253304</v>
      </c>
      <c r="P229" s="24">
        <v>15300</v>
      </c>
      <c r="Q229" s="18">
        <f t="shared" si="31"/>
        <v>15300</v>
      </c>
      <c r="R229" s="21">
        <f t="shared" si="29"/>
        <v>0.12181972357042221</v>
      </c>
    </row>
    <row r="230" spans="1:18" ht="15.5" x14ac:dyDescent="0.45">
      <c r="A230" s="12" t="s">
        <v>484</v>
      </c>
      <c r="B230" s="25" t="s">
        <v>485</v>
      </c>
      <c r="C230" s="14" t="s">
        <v>47</v>
      </c>
      <c r="D230" s="15">
        <v>14080</v>
      </c>
      <c r="E230" s="16">
        <f t="shared" si="24"/>
        <v>14291.2</v>
      </c>
      <c r="F230" s="17">
        <f t="shared" si="25"/>
        <v>14291.2</v>
      </c>
      <c r="G230" s="18">
        <f t="shared" si="26"/>
        <v>0</v>
      </c>
      <c r="H230" s="18">
        <v>3</v>
      </c>
      <c r="I230" s="32" t="s">
        <v>48</v>
      </c>
      <c r="J230" s="32">
        <v>1</v>
      </c>
      <c r="K230" s="26">
        <v>17000</v>
      </c>
      <c r="L230" s="21">
        <f t="shared" si="27"/>
        <v>0.18954321540528432</v>
      </c>
      <c r="M230" s="22">
        <v>16500</v>
      </c>
      <c r="N230" s="23">
        <f t="shared" si="30"/>
        <v>16500</v>
      </c>
      <c r="O230" s="21">
        <f t="shared" si="28"/>
        <v>0.15455665024630535</v>
      </c>
      <c r="P230" s="24">
        <v>16000</v>
      </c>
      <c r="Q230" s="18">
        <f t="shared" si="31"/>
        <v>16000</v>
      </c>
      <c r="R230" s="21">
        <f t="shared" si="29"/>
        <v>0.11957008508732642</v>
      </c>
    </row>
    <row r="231" spans="1:18" ht="15.5" x14ac:dyDescent="0.45">
      <c r="A231" s="12" t="s">
        <v>486</v>
      </c>
      <c r="B231" s="25" t="s">
        <v>487</v>
      </c>
      <c r="C231" s="14" t="s">
        <v>488</v>
      </c>
      <c r="D231" s="15">
        <v>86580</v>
      </c>
      <c r="E231" s="16">
        <f t="shared" si="24"/>
        <v>87878.7</v>
      </c>
      <c r="F231" s="17">
        <f t="shared" si="25"/>
        <v>87878.7</v>
      </c>
      <c r="G231" s="18">
        <f t="shared" si="26"/>
        <v>0</v>
      </c>
      <c r="H231" s="18">
        <v>1</v>
      </c>
      <c r="I231" s="19" t="s">
        <v>33</v>
      </c>
      <c r="J231" s="19">
        <v>1</v>
      </c>
      <c r="K231" s="26">
        <v>105000</v>
      </c>
      <c r="L231" s="21">
        <f t="shared" si="27"/>
        <v>0.19482878103567763</v>
      </c>
      <c r="M231" s="22">
        <v>100000</v>
      </c>
      <c r="N231" s="23">
        <f t="shared" si="30"/>
        <v>100000</v>
      </c>
      <c r="O231" s="21">
        <f t="shared" si="28"/>
        <v>0.13793217241493108</v>
      </c>
      <c r="P231" s="24">
        <v>98000</v>
      </c>
      <c r="Q231" s="18">
        <f t="shared" si="31"/>
        <v>98000</v>
      </c>
      <c r="R231" s="21">
        <f t="shared" si="29"/>
        <v>0.11517352896663245</v>
      </c>
    </row>
    <row r="232" spans="1:18" ht="15.5" x14ac:dyDescent="0.45">
      <c r="A232" s="12" t="s">
        <v>489</v>
      </c>
      <c r="B232" s="25" t="s">
        <v>490</v>
      </c>
      <c r="C232" s="14" t="s">
        <v>32</v>
      </c>
      <c r="D232" s="15">
        <v>52000</v>
      </c>
      <c r="E232" s="16">
        <f t="shared" si="24"/>
        <v>52780</v>
      </c>
      <c r="F232" s="17">
        <f t="shared" si="25"/>
        <v>5278</v>
      </c>
      <c r="G232" s="18">
        <f t="shared" si="26"/>
        <v>0</v>
      </c>
      <c r="H232" s="18">
        <v>100</v>
      </c>
      <c r="I232" s="19" t="s">
        <v>29</v>
      </c>
      <c r="J232" s="19">
        <v>10</v>
      </c>
      <c r="K232" s="26">
        <v>10000</v>
      </c>
      <c r="L232" s="21">
        <f t="shared" si="27"/>
        <v>0.89465706707086012</v>
      </c>
      <c r="M232" s="22">
        <v>62000</v>
      </c>
      <c r="N232" s="23">
        <f t="shared" si="30"/>
        <v>6200</v>
      </c>
      <c r="O232" s="21">
        <f t="shared" si="28"/>
        <v>0.17468738158393332</v>
      </c>
      <c r="P232" s="40">
        <v>59000</v>
      </c>
      <c r="Q232" s="18">
        <f t="shared" si="31"/>
        <v>5900</v>
      </c>
      <c r="R232" s="21">
        <f t="shared" si="29"/>
        <v>0.11784766957180751</v>
      </c>
    </row>
    <row r="233" spans="1:18" ht="15.5" x14ac:dyDescent="0.45">
      <c r="A233" s="12" t="s">
        <v>491</v>
      </c>
      <c r="B233" s="25" t="s">
        <v>492</v>
      </c>
      <c r="C233" s="14" t="s">
        <v>32</v>
      </c>
      <c r="D233" s="15">
        <v>5950</v>
      </c>
      <c r="E233" s="16">
        <f t="shared" si="24"/>
        <v>6039.25</v>
      </c>
      <c r="F233" s="17">
        <f t="shared" si="25"/>
        <v>6039.25</v>
      </c>
      <c r="G233" s="18">
        <f t="shared" si="26"/>
        <v>0</v>
      </c>
      <c r="H233" s="18">
        <v>100</v>
      </c>
      <c r="I233" s="32" t="s">
        <v>48</v>
      </c>
      <c r="J233" s="32">
        <v>1</v>
      </c>
      <c r="K233" s="26">
        <v>13000</v>
      </c>
      <c r="L233" s="21">
        <f t="shared" si="27"/>
        <v>1.1525851719998343</v>
      </c>
      <c r="M233" s="22">
        <v>7000</v>
      </c>
      <c r="N233" s="23">
        <f t="shared" si="30"/>
        <v>7000</v>
      </c>
      <c r="O233" s="21">
        <f t="shared" si="28"/>
        <v>0.15908432338452622</v>
      </c>
      <c r="P233" s="24">
        <v>6700</v>
      </c>
      <c r="Q233" s="18">
        <f t="shared" si="31"/>
        <v>6700</v>
      </c>
      <c r="R233" s="21">
        <f t="shared" si="29"/>
        <v>0.10940928095376082</v>
      </c>
    </row>
    <row r="234" spans="1:18" ht="15.5" x14ac:dyDescent="0.45">
      <c r="A234" s="12" t="s">
        <v>493</v>
      </c>
      <c r="B234" s="25" t="s">
        <v>494</v>
      </c>
      <c r="C234" s="14" t="s">
        <v>32</v>
      </c>
      <c r="D234" s="15">
        <v>8849</v>
      </c>
      <c r="E234" s="16">
        <f t="shared" si="24"/>
        <v>8981.7350000000006</v>
      </c>
      <c r="F234" s="17">
        <f t="shared" si="25"/>
        <v>8981.7350000000006</v>
      </c>
      <c r="G234" s="18">
        <f t="shared" si="26"/>
        <v>0</v>
      </c>
      <c r="H234" s="18">
        <v>100</v>
      </c>
      <c r="I234" s="32" t="s">
        <v>48</v>
      </c>
      <c r="J234" s="32">
        <v>1</v>
      </c>
      <c r="K234" s="26">
        <v>15000</v>
      </c>
      <c r="L234" s="21">
        <f t="shared" si="27"/>
        <v>0.67005595244125982</v>
      </c>
      <c r="M234" s="22">
        <v>10500</v>
      </c>
      <c r="N234" s="23">
        <f t="shared" si="30"/>
        <v>10500</v>
      </c>
      <c r="O234" s="21">
        <f t="shared" si="28"/>
        <v>0.16903916670888189</v>
      </c>
      <c r="P234" s="24">
        <v>10000</v>
      </c>
      <c r="Q234" s="18">
        <f t="shared" si="31"/>
        <v>10000</v>
      </c>
      <c r="R234" s="21">
        <f t="shared" si="29"/>
        <v>0.11337063496083991</v>
      </c>
    </row>
    <row r="235" spans="1:18" ht="15.5" x14ac:dyDescent="0.45">
      <c r="A235" s="12" t="s">
        <v>495</v>
      </c>
      <c r="B235" s="25" t="s">
        <v>496</v>
      </c>
      <c r="C235" s="14" t="str">
        <f>C234</f>
        <v>OBAT KERAS</v>
      </c>
      <c r="D235" s="15">
        <v>79500</v>
      </c>
      <c r="E235" s="16">
        <f t="shared" si="24"/>
        <v>80692.5</v>
      </c>
      <c r="F235" s="17">
        <f t="shared" si="25"/>
        <v>8069.25</v>
      </c>
      <c r="G235" s="18">
        <f t="shared" si="26"/>
        <v>0</v>
      </c>
      <c r="H235" s="18">
        <v>100</v>
      </c>
      <c r="I235" s="19" t="s">
        <v>29</v>
      </c>
      <c r="J235" s="19">
        <v>10</v>
      </c>
      <c r="K235" s="46">
        <v>12000</v>
      </c>
      <c r="L235" s="21">
        <f t="shared" si="27"/>
        <v>0.48712705641788268</v>
      </c>
      <c r="M235" s="22">
        <v>92000</v>
      </c>
      <c r="N235" s="23">
        <f t="shared" si="30"/>
        <v>9200</v>
      </c>
      <c r="O235" s="21">
        <f t="shared" si="28"/>
        <v>0.14013074325371008</v>
      </c>
      <c r="P235" s="24">
        <v>90000</v>
      </c>
      <c r="Q235" s="18">
        <f t="shared" si="31"/>
        <v>9000</v>
      </c>
      <c r="R235" s="21">
        <f t="shared" si="29"/>
        <v>0.11534529231341202</v>
      </c>
    </row>
    <row r="236" spans="1:18" ht="15.5" x14ac:dyDescent="0.45">
      <c r="A236" s="12" t="s">
        <v>497</v>
      </c>
      <c r="B236" s="25" t="s">
        <v>498</v>
      </c>
      <c r="C236" s="14" t="s">
        <v>47</v>
      </c>
      <c r="D236" s="15">
        <v>58508</v>
      </c>
      <c r="E236" s="16">
        <f t="shared" si="24"/>
        <v>59385.62</v>
      </c>
      <c r="F236" s="17">
        <f t="shared" si="25"/>
        <v>5938.5619999999999</v>
      </c>
      <c r="G236" s="18">
        <f t="shared" si="26"/>
        <v>0</v>
      </c>
      <c r="H236" s="18">
        <v>100</v>
      </c>
      <c r="I236" s="19" t="s">
        <v>29</v>
      </c>
      <c r="J236" s="19">
        <v>10</v>
      </c>
      <c r="K236" s="26">
        <v>8000</v>
      </c>
      <c r="L236" s="21">
        <f t="shared" si="27"/>
        <v>0.34712746957933588</v>
      </c>
      <c r="M236" s="22">
        <v>70000</v>
      </c>
      <c r="N236" s="23">
        <f t="shared" si="30"/>
        <v>7000</v>
      </c>
      <c r="O236" s="21">
        <f t="shared" si="28"/>
        <v>0.1787365358819189</v>
      </c>
      <c r="P236" s="24">
        <v>68000</v>
      </c>
      <c r="Q236" s="18">
        <f t="shared" si="31"/>
        <v>6800</v>
      </c>
      <c r="R236" s="21">
        <f t="shared" si="29"/>
        <v>0.14505834914243551</v>
      </c>
    </row>
    <row r="237" spans="1:18" ht="15.5" x14ac:dyDescent="0.45">
      <c r="A237" s="12" t="s">
        <v>499</v>
      </c>
      <c r="B237" s="25" t="s">
        <v>500</v>
      </c>
      <c r="C237" s="14" t="s">
        <v>47</v>
      </c>
      <c r="D237" s="44">
        <v>50097</v>
      </c>
      <c r="E237" s="16">
        <f t="shared" si="24"/>
        <v>50848.455000000002</v>
      </c>
      <c r="F237" s="17">
        <f t="shared" si="25"/>
        <v>5084.8455000000004</v>
      </c>
      <c r="G237" s="18">
        <f t="shared" si="26"/>
        <v>0</v>
      </c>
      <c r="H237" s="18">
        <v>100</v>
      </c>
      <c r="I237" s="32" t="s">
        <v>29</v>
      </c>
      <c r="J237" s="32">
        <v>10</v>
      </c>
      <c r="K237" s="26">
        <v>7000</v>
      </c>
      <c r="L237" s="21">
        <f t="shared" si="27"/>
        <v>0.37663966387965958</v>
      </c>
      <c r="M237" s="30">
        <v>58000</v>
      </c>
      <c r="N237" s="23">
        <f t="shared" si="30"/>
        <v>5800</v>
      </c>
      <c r="O237" s="21">
        <f t="shared" si="28"/>
        <v>0.1406442929288608</v>
      </c>
      <c r="P237" s="24">
        <v>57000</v>
      </c>
      <c r="Q237" s="18">
        <f t="shared" si="31"/>
        <v>5700</v>
      </c>
      <c r="R237" s="21">
        <f t="shared" si="29"/>
        <v>0.12097801201629423</v>
      </c>
    </row>
    <row r="238" spans="1:18" ht="15.5" x14ac:dyDescent="0.45">
      <c r="A238" s="12" t="s">
        <v>501</v>
      </c>
      <c r="B238" s="25" t="s">
        <v>502</v>
      </c>
      <c r="C238" s="14" t="s">
        <v>47</v>
      </c>
      <c r="D238" s="15">
        <v>43571</v>
      </c>
      <c r="E238" s="16">
        <f t="shared" si="24"/>
        <v>44224.565000000002</v>
      </c>
      <c r="F238" s="17">
        <f t="shared" si="25"/>
        <v>4422.4565000000002</v>
      </c>
      <c r="G238" s="18">
        <f t="shared" si="26"/>
        <v>0</v>
      </c>
      <c r="H238" s="18">
        <v>100</v>
      </c>
      <c r="I238" s="19" t="s">
        <v>29</v>
      </c>
      <c r="J238" s="19">
        <v>10</v>
      </c>
      <c r="K238" s="26">
        <v>7000</v>
      </c>
      <c r="L238" s="21">
        <f t="shared" si="27"/>
        <v>0.58283071862888869</v>
      </c>
      <c r="M238" s="22">
        <v>54000</v>
      </c>
      <c r="N238" s="23">
        <f t="shared" si="30"/>
        <v>5400</v>
      </c>
      <c r="O238" s="21">
        <f t="shared" si="28"/>
        <v>0.22104084008514266</v>
      </c>
      <c r="P238" s="24">
        <v>50000</v>
      </c>
      <c r="Q238" s="18">
        <f t="shared" si="31"/>
        <v>5000</v>
      </c>
      <c r="R238" s="21">
        <f t="shared" si="29"/>
        <v>0.13059337044920616</v>
      </c>
    </row>
    <row r="239" spans="1:18" ht="15.5" x14ac:dyDescent="0.45">
      <c r="A239" s="12" t="s">
        <v>503</v>
      </c>
      <c r="B239" s="25" t="s">
        <v>504</v>
      </c>
      <c r="C239" s="14" t="s">
        <v>47</v>
      </c>
      <c r="D239" s="15">
        <v>13739</v>
      </c>
      <c r="E239" s="16">
        <f t="shared" ref="E239:E303" si="32">(D239*1.5%)+D239</f>
        <v>13945.084999999999</v>
      </c>
      <c r="F239" s="17">
        <f t="shared" si="25"/>
        <v>1394.5084999999999</v>
      </c>
      <c r="G239" s="18">
        <f t="shared" si="26"/>
        <v>0</v>
      </c>
      <c r="H239" s="18">
        <v>100</v>
      </c>
      <c r="I239" s="19" t="s">
        <v>29</v>
      </c>
      <c r="J239" s="19">
        <v>10</v>
      </c>
      <c r="K239" s="26">
        <v>3000</v>
      </c>
      <c r="L239" s="21">
        <f t="shared" si="27"/>
        <v>1.1512955998475449</v>
      </c>
      <c r="M239" s="22">
        <v>16000</v>
      </c>
      <c r="N239" s="23">
        <f t="shared" si="30"/>
        <v>1600</v>
      </c>
      <c r="O239" s="21">
        <f t="shared" si="28"/>
        <v>0.14735765325202399</v>
      </c>
      <c r="P239" s="24">
        <v>15500</v>
      </c>
      <c r="Q239" s="18">
        <f t="shared" si="31"/>
        <v>1550</v>
      </c>
      <c r="R239" s="21">
        <f t="shared" si="29"/>
        <v>0.11150272658789824</v>
      </c>
    </row>
    <row r="240" spans="1:18" ht="15.5" x14ac:dyDescent="0.45">
      <c r="A240" s="12" t="s">
        <v>505</v>
      </c>
      <c r="B240" s="25" t="s">
        <v>506</v>
      </c>
      <c r="C240" s="14" t="s">
        <v>47</v>
      </c>
      <c r="D240" s="15">
        <v>6096</v>
      </c>
      <c r="E240" s="16">
        <f t="shared" si="32"/>
        <v>6187.44</v>
      </c>
      <c r="F240" s="17">
        <f t="shared" si="25"/>
        <v>6187.44</v>
      </c>
      <c r="G240" s="18">
        <f t="shared" si="26"/>
        <v>0</v>
      </c>
      <c r="H240" s="18">
        <v>48</v>
      </c>
      <c r="I240" s="32" t="s">
        <v>48</v>
      </c>
      <c r="J240" s="32">
        <v>1</v>
      </c>
      <c r="K240" s="26">
        <v>8000</v>
      </c>
      <c r="L240" s="21">
        <f t="shared" si="27"/>
        <v>0.29294183054704376</v>
      </c>
      <c r="M240" s="22">
        <v>7500</v>
      </c>
      <c r="N240" s="23">
        <f t="shared" si="30"/>
        <v>7500</v>
      </c>
      <c r="O240" s="21">
        <f t="shared" si="28"/>
        <v>0.21213296613785354</v>
      </c>
      <c r="P240" s="24">
        <v>7000</v>
      </c>
      <c r="Q240" s="18">
        <f t="shared" si="31"/>
        <v>7000</v>
      </c>
      <c r="R240" s="21">
        <f t="shared" si="29"/>
        <v>0.1313241017286633</v>
      </c>
    </row>
    <row r="241" spans="1:18" ht="15.5" x14ac:dyDescent="0.45">
      <c r="A241" s="12" t="s">
        <v>507</v>
      </c>
      <c r="B241" s="25" t="s">
        <v>508</v>
      </c>
      <c r="C241" s="14" t="s">
        <v>47</v>
      </c>
      <c r="D241" s="15">
        <v>16855</v>
      </c>
      <c r="E241" s="16">
        <f t="shared" si="32"/>
        <v>17107.825000000001</v>
      </c>
      <c r="F241" s="17">
        <f t="shared" si="25"/>
        <v>1710.7825</v>
      </c>
      <c r="G241" s="18">
        <f t="shared" si="26"/>
        <v>0</v>
      </c>
      <c r="H241" s="18">
        <v>100</v>
      </c>
      <c r="I241" s="19" t="s">
        <v>29</v>
      </c>
      <c r="J241" s="19">
        <v>10</v>
      </c>
      <c r="K241" s="26">
        <v>4000</v>
      </c>
      <c r="L241" s="21">
        <f t="shared" si="27"/>
        <v>1.3381113613215003</v>
      </c>
      <c r="M241" s="22">
        <v>20000</v>
      </c>
      <c r="N241" s="23">
        <f t="shared" si="30"/>
        <v>2000</v>
      </c>
      <c r="O241" s="21">
        <f t="shared" si="28"/>
        <v>0.16905568066075025</v>
      </c>
      <c r="P241" s="24">
        <v>19500</v>
      </c>
      <c r="Q241" s="18">
        <f t="shared" si="31"/>
        <v>1950</v>
      </c>
      <c r="R241" s="21">
        <f t="shared" si="29"/>
        <v>0.1398292886442315</v>
      </c>
    </row>
    <row r="242" spans="1:18" ht="15.5" x14ac:dyDescent="0.45">
      <c r="A242" s="12" t="s">
        <v>509</v>
      </c>
      <c r="B242" s="25" t="s">
        <v>510</v>
      </c>
      <c r="C242" s="14" t="s">
        <v>47</v>
      </c>
      <c r="D242" s="15">
        <v>6900</v>
      </c>
      <c r="E242" s="16">
        <f t="shared" si="32"/>
        <v>7003.5</v>
      </c>
      <c r="F242" s="17">
        <f t="shared" si="25"/>
        <v>7003.5</v>
      </c>
      <c r="G242" s="18">
        <f t="shared" si="26"/>
        <v>0</v>
      </c>
      <c r="H242" s="18">
        <v>100</v>
      </c>
      <c r="I242" s="32" t="s">
        <v>48</v>
      </c>
      <c r="J242" s="32">
        <v>1</v>
      </c>
      <c r="K242" s="26">
        <v>12000</v>
      </c>
      <c r="L242" s="21">
        <f t="shared" si="27"/>
        <v>0.71342899978582142</v>
      </c>
      <c r="M242" s="22">
        <v>8500</v>
      </c>
      <c r="N242" s="23">
        <f t="shared" si="30"/>
        <v>8500</v>
      </c>
      <c r="O242" s="21">
        <f t="shared" si="28"/>
        <v>0.21367887484829015</v>
      </c>
      <c r="P242" s="24">
        <v>8300</v>
      </c>
      <c r="Q242" s="18">
        <f t="shared" si="31"/>
        <v>8300</v>
      </c>
      <c r="R242" s="21">
        <f t="shared" si="29"/>
        <v>0.18512172485185979</v>
      </c>
    </row>
    <row r="243" spans="1:18" ht="15.5" x14ac:dyDescent="0.45">
      <c r="A243" s="12" t="s">
        <v>511</v>
      </c>
      <c r="B243" s="25" t="s">
        <v>512</v>
      </c>
      <c r="C243" s="14" t="s">
        <v>47</v>
      </c>
      <c r="D243" s="47">
        <v>18250</v>
      </c>
      <c r="E243" s="16">
        <f t="shared" si="32"/>
        <v>18523.75</v>
      </c>
      <c r="F243" s="17">
        <f t="shared" si="25"/>
        <v>1852.375</v>
      </c>
      <c r="G243" s="18">
        <f t="shared" si="26"/>
        <v>0</v>
      </c>
      <c r="H243" s="18">
        <v>10</v>
      </c>
      <c r="I243" s="19" t="s">
        <v>29</v>
      </c>
      <c r="J243" s="19">
        <v>10</v>
      </c>
      <c r="K243" s="26">
        <v>5000</v>
      </c>
      <c r="L243" s="21">
        <f t="shared" si="27"/>
        <v>1.6992374654160201</v>
      </c>
      <c r="M243" s="22">
        <v>22000</v>
      </c>
      <c r="N243" s="23">
        <f t="shared" si="30"/>
        <v>2200</v>
      </c>
      <c r="O243" s="21">
        <f t="shared" si="28"/>
        <v>0.18766448478304878</v>
      </c>
      <c r="P243" s="24">
        <v>21000</v>
      </c>
      <c r="Q243" s="18">
        <f t="shared" si="31"/>
        <v>2100</v>
      </c>
      <c r="R243" s="21">
        <f t="shared" si="29"/>
        <v>0.13367973547472839</v>
      </c>
    </row>
    <row r="244" spans="1:18" ht="15.5" x14ac:dyDescent="0.45">
      <c r="A244" s="12" t="s">
        <v>513</v>
      </c>
      <c r="B244" s="25" t="s">
        <v>514</v>
      </c>
      <c r="C244" s="14" t="s">
        <v>47</v>
      </c>
      <c r="D244" s="15">
        <v>18500</v>
      </c>
      <c r="E244" s="16">
        <f t="shared" si="32"/>
        <v>18777.5</v>
      </c>
      <c r="F244" s="17">
        <f t="shared" si="25"/>
        <v>1877.75</v>
      </c>
      <c r="G244" s="18">
        <f t="shared" si="26"/>
        <v>0</v>
      </c>
      <c r="H244" s="18">
        <v>100</v>
      </c>
      <c r="I244" s="19" t="s">
        <v>29</v>
      </c>
      <c r="J244" s="19">
        <v>10</v>
      </c>
      <c r="K244" s="26">
        <v>4000</v>
      </c>
      <c r="L244" s="21">
        <f t="shared" si="27"/>
        <v>1.130209026760751</v>
      </c>
      <c r="M244" s="22">
        <v>22500</v>
      </c>
      <c r="N244" s="23">
        <f t="shared" si="30"/>
        <v>2250</v>
      </c>
      <c r="O244" s="21">
        <f t="shared" si="28"/>
        <v>0.19824257755292238</v>
      </c>
      <c r="P244" s="24">
        <v>21500</v>
      </c>
      <c r="Q244" s="18">
        <f t="shared" si="31"/>
        <v>2150</v>
      </c>
      <c r="R244" s="21">
        <f t="shared" si="29"/>
        <v>0.1449873518839036</v>
      </c>
    </row>
    <row r="245" spans="1:18" ht="15.5" x14ac:dyDescent="0.45">
      <c r="A245" s="12" t="s">
        <v>515</v>
      </c>
      <c r="B245" s="25" t="s">
        <v>516</v>
      </c>
      <c r="C245" s="14" t="s">
        <v>32</v>
      </c>
      <c r="D245" s="15">
        <v>25000</v>
      </c>
      <c r="E245" s="16">
        <f t="shared" si="32"/>
        <v>25375</v>
      </c>
      <c r="F245" s="17">
        <f t="shared" si="25"/>
        <v>2537.5</v>
      </c>
      <c r="G245" s="18">
        <f t="shared" si="26"/>
        <v>0</v>
      </c>
      <c r="H245" s="18">
        <v>100</v>
      </c>
      <c r="I245" s="19" t="s">
        <v>29</v>
      </c>
      <c r="J245" s="19">
        <v>10</v>
      </c>
      <c r="K245" s="26">
        <v>4000</v>
      </c>
      <c r="L245" s="21">
        <f t="shared" si="27"/>
        <v>0.57635467980295563</v>
      </c>
      <c r="M245" s="22">
        <v>29500</v>
      </c>
      <c r="N245" s="23">
        <f t="shared" si="30"/>
        <v>2950</v>
      </c>
      <c r="O245" s="21">
        <f t="shared" si="28"/>
        <v>0.1625615763546798</v>
      </c>
      <c r="P245" s="24">
        <v>28500</v>
      </c>
      <c r="Q245" s="18">
        <f t="shared" si="31"/>
        <v>2850</v>
      </c>
      <c r="R245" s="21">
        <f t="shared" si="29"/>
        <v>0.12315270935960591</v>
      </c>
    </row>
    <row r="246" spans="1:18" ht="15.5" x14ac:dyDescent="0.45">
      <c r="A246" s="12" t="s">
        <v>517</v>
      </c>
      <c r="B246" s="25" t="s">
        <v>518</v>
      </c>
      <c r="C246" s="14" t="str">
        <f>C238</f>
        <v>OBAT BEBAS TERBATAS</v>
      </c>
      <c r="D246" s="15">
        <v>24322</v>
      </c>
      <c r="E246" s="16">
        <f t="shared" si="32"/>
        <v>24686.83</v>
      </c>
      <c r="F246" s="17">
        <f t="shared" si="25"/>
        <v>24686.83</v>
      </c>
      <c r="G246" s="18">
        <f t="shared" si="26"/>
        <v>0</v>
      </c>
      <c r="H246" s="18">
        <v>100</v>
      </c>
      <c r="I246" s="19" t="s">
        <v>33</v>
      </c>
      <c r="J246" s="19">
        <v>1</v>
      </c>
      <c r="K246" s="26">
        <v>30000</v>
      </c>
      <c r="L246" s="21">
        <f t="shared" si="27"/>
        <v>0.21522285364301524</v>
      </c>
      <c r="M246" s="22">
        <v>29000</v>
      </c>
      <c r="N246" s="23">
        <f t="shared" si="30"/>
        <v>29000</v>
      </c>
      <c r="O246" s="21">
        <f t="shared" si="28"/>
        <v>0.17471542518824806</v>
      </c>
      <c r="P246" s="24">
        <v>27500</v>
      </c>
      <c r="Q246" s="18">
        <f t="shared" si="31"/>
        <v>27500</v>
      </c>
      <c r="R246" s="21">
        <f t="shared" si="29"/>
        <v>0.11395428250609731</v>
      </c>
    </row>
    <row r="247" spans="1:18" ht="15.5" x14ac:dyDescent="0.45">
      <c r="A247" s="12" t="s">
        <v>519</v>
      </c>
      <c r="B247" s="25" t="s">
        <v>520</v>
      </c>
      <c r="C247" s="14" t="s">
        <v>47</v>
      </c>
      <c r="D247" s="44">
        <v>4967</v>
      </c>
      <c r="E247" s="16">
        <f t="shared" si="32"/>
        <v>5041.5050000000001</v>
      </c>
      <c r="F247" s="17">
        <f t="shared" si="25"/>
        <v>5041.5050000000001</v>
      </c>
      <c r="G247" s="18">
        <f t="shared" si="26"/>
        <v>0</v>
      </c>
      <c r="H247" s="18">
        <v>100</v>
      </c>
      <c r="I247" s="32" t="s">
        <v>48</v>
      </c>
      <c r="J247" s="32">
        <v>1</v>
      </c>
      <c r="K247" s="26">
        <v>10000</v>
      </c>
      <c r="L247" s="21">
        <f t="shared" si="27"/>
        <v>0.98353467863267019</v>
      </c>
      <c r="M247" s="30">
        <v>6000</v>
      </c>
      <c r="N247" s="23">
        <f t="shared" si="30"/>
        <v>6000</v>
      </c>
      <c r="O247" s="21">
        <f t="shared" si="28"/>
        <v>0.19012080717960209</v>
      </c>
      <c r="P247" s="24">
        <v>5800</v>
      </c>
      <c r="Q247" s="18">
        <f t="shared" si="31"/>
        <v>5800</v>
      </c>
      <c r="R247" s="21">
        <f t="shared" si="29"/>
        <v>0.15045011360694868</v>
      </c>
    </row>
    <row r="248" spans="1:18" ht="15.5" x14ac:dyDescent="0.45">
      <c r="A248" s="12" t="s">
        <v>521</v>
      </c>
      <c r="B248" s="25" t="s">
        <v>522</v>
      </c>
      <c r="C248" s="14" t="s">
        <v>28</v>
      </c>
      <c r="D248" s="15">
        <v>27719</v>
      </c>
      <c r="E248" s="16">
        <f t="shared" si="32"/>
        <v>28134.785</v>
      </c>
      <c r="F248" s="17">
        <f t="shared" si="25"/>
        <v>2813.4785000000002</v>
      </c>
      <c r="G248" s="18">
        <f t="shared" si="26"/>
        <v>0</v>
      </c>
      <c r="H248" s="18">
        <v>100</v>
      </c>
      <c r="I248" s="19" t="s">
        <v>29</v>
      </c>
      <c r="J248" s="19">
        <v>10</v>
      </c>
      <c r="K248" s="26">
        <v>5000</v>
      </c>
      <c r="L248" s="21">
        <f t="shared" si="27"/>
        <v>0.77715948424699166</v>
      </c>
      <c r="M248" s="22">
        <v>40000</v>
      </c>
      <c r="N248" s="23">
        <f t="shared" si="30"/>
        <v>4000</v>
      </c>
      <c r="O248" s="21">
        <f t="shared" si="28"/>
        <v>0.42172758739759331</v>
      </c>
      <c r="P248" s="24">
        <v>35000</v>
      </c>
      <c r="Q248" s="18">
        <f t="shared" si="31"/>
        <v>3500</v>
      </c>
      <c r="R248" s="21">
        <f t="shared" si="29"/>
        <v>0.24401163897289416</v>
      </c>
    </row>
    <row r="249" spans="1:18" ht="15.5" x14ac:dyDescent="0.45">
      <c r="A249" s="12" t="s">
        <v>523</v>
      </c>
      <c r="B249" s="25" t="s">
        <v>524</v>
      </c>
      <c r="C249" s="14" t="s">
        <v>28</v>
      </c>
      <c r="D249" s="41">
        <v>9950</v>
      </c>
      <c r="E249" s="16">
        <f t="shared" si="32"/>
        <v>10099.25</v>
      </c>
      <c r="F249" s="17">
        <f t="shared" si="25"/>
        <v>10099.25</v>
      </c>
      <c r="G249" s="18">
        <f t="shared" si="26"/>
        <v>0</v>
      </c>
      <c r="H249" s="18">
        <v>100</v>
      </c>
      <c r="I249" s="32" t="s">
        <v>48</v>
      </c>
      <c r="J249" s="32">
        <v>1</v>
      </c>
      <c r="K249" s="26">
        <v>13000</v>
      </c>
      <c r="L249" s="21">
        <f t="shared" si="27"/>
        <v>0.28722429883407186</v>
      </c>
      <c r="M249" s="22">
        <v>12000</v>
      </c>
      <c r="N249" s="23">
        <f t="shared" si="30"/>
        <v>12000</v>
      </c>
      <c r="O249" s="21">
        <f t="shared" si="28"/>
        <v>0.18820704507760477</v>
      </c>
      <c r="P249" s="24">
        <v>11500</v>
      </c>
      <c r="Q249" s="18">
        <f t="shared" si="31"/>
        <v>11500</v>
      </c>
      <c r="R249" s="21">
        <f t="shared" si="29"/>
        <v>0.13869841819937123</v>
      </c>
    </row>
    <row r="250" spans="1:18" ht="15.5" x14ac:dyDescent="0.45">
      <c r="A250" s="12" t="s">
        <v>525</v>
      </c>
      <c r="B250" s="25" t="s">
        <v>526</v>
      </c>
      <c r="C250" s="14" t="s">
        <v>24</v>
      </c>
      <c r="D250" s="15">
        <v>26418</v>
      </c>
      <c r="E250" s="16">
        <f t="shared" si="32"/>
        <v>26814.27</v>
      </c>
      <c r="F250" s="17">
        <f t="shared" si="25"/>
        <v>26814.27</v>
      </c>
      <c r="G250" s="18">
        <f t="shared" si="26"/>
        <v>0</v>
      </c>
      <c r="H250" s="18">
        <v>2</v>
      </c>
      <c r="I250" s="32" t="s">
        <v>48</v>
      </c>
      <c r="J250" s="32">
        <v>1</v>
      </c>
      <c r="K250" s="26">
        <v>32000</v>
      </c>
      <c r="L250" s="21">
        <f t="shared" si="27"/>
        <v>0.19339441275112093</v>
      </c>
      <c r="M250" s="22">
        <v>30000</v>
      </c>
      <c r="N250" s="23">
        <f t="shared" si="30"/>
        <v>30000</v>
      </c>
      <c r="O250" s="21">
        <f t="shared" si="28"/>
        <v>0.11880726195417587</v>
      </c>
      <c r="P250" s="24">
        <v>30000</v>
      </c>
      <c r="Q250" s="18">
        <f t="shared" si="31"/>
        <v>30000</v>
      </c>
      <c r="R250" s="21">
        <f t="shared" si="29"/>
        <v>0.11880726195417587</v>
      </c>
    </row>
    <row r="251" spans="1:18" ht="15.5" x14ac:dyDescent="0.45">
      <c r="A251" s="12" t="s">
        <v>527</v>
      </c>
      <c r="B251" s="25" t="s">
        <v>528</v>
      </c>
      <c r="C251" s="14" t="s">
        <v>47</v>
      </c>
      <c r="D251" s="15">
        <v>21090</v>
      </c>
      <c r="E251" s="16">
        <f t="shared" si="32"/>
        <v>21406.35</v>
      </c>
      <c r="F251" s="17">
        <f t="shared" si="25"/>
        <v>21406.35</v>
      </c>
      <c r="G251" s="18">
        <f t="shared" si="26"/>
        <v>0</v>
      </c>
      <c r="H251" s="18">
        <v>4</v>
      </c>
      <c r="I251" s="19" t="s">
        <v>48</v>
      </c>
      <c r="J251" s="19">
        <v>1</v>
      </c>
      <c r="K251" s="26">
        <v>26000</v>
      </c>
      <c r="L251" s="21">
        <f t="shared" si="27"/>
        <v>0.21459286613551595</v>
      </c>
      <c r="M251" s="22">
        <v>25000</v>
      </c>
      <c r="N251" s="23">
        <f t="shared" si="30"/>
        <v>25000</v>
      </c>
      <c r="O251" s="21">
        <f t="shared" si="28"/>
        <v>0.16787775589953458</v>
      </c>
      <c r="P251" s="24">
        <v>24000</v>
      </c>
      <c r="Q251" s="18">
        <f t="shared" si="31"/>
        <v>24000</v>
      </c>
      <c r="R251" s="21">
        <f t="shared" si="29"/>
        <v>0.12116264566355318</v>
      </c>
    </row>
    <row r="252" spans="1:18" ht="15.5" x14ac:dyDescent="0.45">
      <c r="A252" s="12" t="s">
        <v>529</v>
      </c>
      <c r="B252" s="25" t="s">
        <v>530</v>
      </c>
      <c r="C252" s="14" t="s">
        <v>47</v>
      </c>
      <c r="D252" s="44">
        <v>3363</v>
      </c>
      <c r="E252" s="16">
        <f t="shared" si="32"/>
        <v>3413.4450000000002</v>
      </c>
      <c r="F252" s="17">
        <f t="shared" si="25"/>
        <v>3413.4450000000002</v>
      </c>
      <c r="G252" s="18">
        <f t="shared" si="26"/>
        <v>0</v>
      </c>
      <c r="H252" s="18">
        <v>25</v>
      </c>
      <c r="I252" s="32" t="s">
        <v>29</v>
      </c>
      <c r="J252" s="32">
        <v>1</v>
      </c>
      <c r="K252" s="26">
        <v>4500</v>
      </c>
      <c r="L252" s="21">
        <f t="shared" si="27"/>
        <v>0.31831624648998291</v>
      </c>
      <c r="M252" s="30">
        <v>4000</v>
      </c>
      <c r="N252" s="23">
        <f t="shared" si="30"/>
        <v>4000</v>
      </c>
      <c r="O252" s="21">
        <f t="shared" si="28"/>
        <v>0.1718366635466515</v>
      </c>
      <c r="P252" s="24">
        <v>4000</v>
      </c>
      <c r="Q252" s="18">
        <f t="shared" si="31"/>
        <v>4000</v>
      </c>
      <c r="R252" s="21">
        <f t="shared" si="29"/>
        <v>0.1718366635466515</v>
      </c>
    </row>
    <row r="253" spans="1:18" ht="15.5" x14ac:dyDescent="0.45">
      <c r="A253" s="12" t="s">
        <v>531</v>
      </c>
      <c r="B253" s="25" t="s">
        <v>532</v>
      </c>
      <c r="C253" s="14" t="s">
        <v>10</v>
      </c>
      <c r="D253" s="15">
        <v>9147</v>
      </c>
      <c r="E253" s="16">
        <f t="shared" si="32"/>
        <v>9284.2049999999999</v>
      </c>
      <c r="F253" s="17">
        <f t="shared" si="25"/>
        <v>9284.2049999999999</v>
      </c>
      <c r="G253" s="18">
        <f t="shared" si="26"/>
        <v>0</v>
      </c>
      <c r="H253" s="18">
        <v>100</v>
      </c>
      <c r="I253" s="19" t="s">
        <v>29</v>
      </c>
      <c r="J253" s="19">
        <v>1</v>
      </c>
      <c r="K253" s="26">
        <v>11500</v>
      </c>
      <c r="L253" s="21">
        <f t="shared" si="27"/>
        <v>0.23866286881860108</v>
      </c>
      <c r="M253" s="22">
        <v>11000</v>
      </c>
      <c r="N253" s="23">
        <f t="shared" si="30"/>
        <v>11000</v>
      </c>
      <c r="O253" s="21">
        <f t="shared" si="28"/>
        <v>0.18480796147866188</v>
      </c>
      <c r="P253" s="24">
        <v>10500</v>
      </c>
      <c r="Q253" s="18">
        <f t="shared" si="31"/>
        <v>10500</v>
      </c>
      <c r="R253" s="21">
        <f t="shared" si="29"/>
        <v>0.13095305413872271</v>
      </c>
    </row>
    <row r="254" spans="1:18" ht="15.5" x14ac:dyDescent="0.45">
      <c r="A254" s="12" t="s">
        <v>533</v>
      </c>
      <c r="B254" s="25" t="s">
        <v>534</v>
      </c>
      <c r="C254" s="14" t="s">
        <v>10</v>
      </c>
      <c r="D254" s="15">
        <v>6767</v>
      </c>
      <c r="E254" s="16">
        <f t="shared" si="32"/>
        <v>6868.5050000000001</v>
      </c>
      <c r="F254" s="17">
        <f t="shared" si="25"/>
        <v>6868.5050000000001</v>
      </c>
      <c r="G254" s="18">
        <f t="shared" si="26"/>
        <v>0</v>
      </c>
      <c r="H254" s="18">
        <v>100</v>
      </c>
      <c r="I254" s="19" t="s">
        <v>29</v>
      </c>
      <c r="J254" s="19">
        <v>1</v>
      </c>
      <c r="K254" s="26">
        <v>9000</v>
      </c>
      <c r="L254" s="21">
        <f t="shared" si="27"/>
        <v>0.31032881245627686</v>
      </c>
      <c r="M254" s="22">
        <v>7800</v>
      </c>
      <c r="N254" s="23">
        <f t="shared" si="30"/>
        <v>7800</v>
      </c>
      <c r="O254" s="21">
        <f t="shared" si="28"/>
        <v>0.13561830412877326</v>
      </c>
      <c r="P254" s="24">
        <v>7600</v>
      </c>
      <c r="Q254" s="18">
        <f t="shared" si="31"/>
        <v>7600</v>
      </c>
      <c r="R254" s="21">
        <f t="shared" si="29"/>
        <v>0.10649988607418934</v>
      </c>
    </row>
    <row r="255" spans="1:18" ht="15.5" x14ac:dyDescent="0.45">
      <c r="A255" s="12" t="s">
        <v>535</v>
      </c>
      <c r="B255" s="25" t="s">
        <v>536</v>
      </c>
      <c r="C255" s="14" t="s">
        <v>32</v>
      </c>
      <c r="D255" s="15">
        <v>8000</v>
      </c>
      <c r="E255" s="16">
        <f t="shared" si="32"/>
        <v>8120</v>
      </c>
      <c r="F255" s="17">
        <f t="shared" si="25"/>
        <v>2706.6666666666665</v>
      </c>
      <c r="G255" s="18">
        <f t="shared" si="26"/>
        <v>0</v>
      </c>
      <c r="H255" s="18">
        <v>6</v>
      </c>
      <c r="I255" s="19" t="s">
        <v>29</v>
      </c>
      <c r="J255" s="19">
        <v>3</v>
      </c>
      <c r="K255" s="26">
        <v>5000</v>
      </c>
      <c r="L255" s="21">
        <f t="shared" si="27"/>
        <v>0.84729064039408875</v>
      </c>
      <c r="M255" s="22">
        <v>12000</v>
      </c>
      <c r="N255" s="23">
        <f t="shared" si="30"/>
        <v>4000</v>
      </c>
      <c r="O255" s="21">
        <f t="shared" si="28"/>
        <v>0.47783251231527102</v>
      </c>
      <c r="P255" s="24">
        <v>10000</v>
      </c>
      <c r="Q255" s="18">
        <f t="shared" si="31"/>
        <v>3333.3333333333335</v>
      </c>
      <c r="R255" s="21">
        <f t="shared" si="29"/>
        <v>0.23152709359605925</v>
      </c>
    </row>
    <row r="256" spans="1:18" ht="15.5" x14ac:dyDescent="0.45">
      <c r="A256" s="12" t="s">
        <v>537</v>
      </c>
      <c r="B256" s="25" t="s">
        <v>538</v>
      </c>
      <c r="C256" s="14" t="s">
        <v>32</v>
      </c>
      <c r="D256" s="27">
        <f>1125040/75</f>
        <v>15000.533333333333</v>
      </c>
      <c r="E256" s="16">
        <f t="shared" si="32"/>
        <v>15225.541333333333</v>
      </c>
      <c r="F256" s="17">
        <f t="shared" si="25"/>
        <v>15225.541333333333</v>
      </c>
      <c r="G256" s="18">
        <f t="shared" si="26"/>
        <v>0</v>
      </c>
      <c r="H256" s="18">
        <v>100</v>
      </c>
      <c r="I256" s="32" t="s">
        <v>48</v>
      </c>
      <c r="J256" s="32">
        <v>1</v>
      </c>
      <c r="K256" s="29">
        <v>40000</v>
      </c>
      <c r="L256" s="21">
        <f t="shared" si="27"/>
        <v>1.6271643893821925</v>
      </c>
      <c r="M256" s="30">
        <v>20000</v>
      </c>
      <c r="N256" s="23">
        <f t="shared" si="30"/>
        <v>20000</v>
      </c>
      <c r="O256" s="21">
        <f t="shared" si="28"/>
        <v>0.31358219469109633</v>
      </c>
      <c r="P256" s="24">
        <v>19500</v>
      </c>
      <c r="Q256" s="18">
        <f t="shared" si="31"/>
        <v>19500</v>
      </c>
      <c r="R256" s="21">
        <f t="shared" si="29"/>
        <v>0.28074263982381892</v>
      </c>
    </row>
    <row r="257" spans="1:18" ht="15.5" x14ac:dyDescent="0.45">
      <c r="A257" s="12" t="s">
        <v>539</v>
      </c>
      <c r="B257" s="25" t="s">
        <v>540</v>
      </c>
      <c r="C257" s="14" t="s">
        <v>24</v>
      </c>
      <c r="D257" s="27">
        <v>13020</v>
      </c>
      <c r="E257" s="16">
        <f t="shared" si="32"/>
        <v>13215.3</v>
      </c>
      <c r="F257" s="17">
        <f t="shared" si="25"/>
        <v>13215.3</v>
      </c>
      <c r="G257" s="18">
        <f t="shared" si="26"/>
        <v>0</v>
      </c>
      <c r="H257" s="18">
        <v>2</v>
      </c>
      <c r="I257" s="32" t="s">
        <v>11</v>
      </c>
      <c r="J257" s="32">
        <v>1</v>
      </c>
      <c r="K257" s="29">
        <v>17000</v>
      </c>
      <c r="L257" s="21">
        <f t="shared" si="27"/>
        <v>0.28638774753505414</v>
      </c>
      <c r="M257" s="30">
        <v>15000</v>
      </c>
      <c r="N257" s="23">
        <f t="shared" si="30"/>
        <v>15000</v>
      </c>
      <c r="O257" s="21">
        <f t="shared" si="28"/>
        <v>0.13504801253093013</v>
      </c>
      <c r="P257" s="24">
        <v>15000</v>
      </c>
      <c r="Q257" s="18">
        <f t="shared" si="31"/>
        <v>15000</v>
      </c>
      <c r="R257" s="21">
        <f t="shared" si="29"/>
        <v>0.13504801253093013</v>
      </c>
    </row>
    <row r="258" spans="1:18" ht="15.5" x14ac:dyDescent="0.45">
      <c r="A258" s="12" t="s">
        <v>541</v>
      </c>
      <c r="B258" s="25" t="s">
        <v>542</v>
      </c>
      <c r="C258" s="14" t="s">
        <v>32</v>
      </c>
      <c r="D258" s="27">
        <v>28703</v>
      </c>
      <c r="E258" s="16">
        <f t="shared" si="32"/>
        <v>29133.544999999998</v>
      </c>
      <c r="F258" s="17">
        <f t="shared" si="25"/>
        <v>2913.3544999999999</v>
      </c>
      <c r="G258" s="18">
        <f t="shared" si="26"/>
        <v>0</v>
      </c>
      <c r="H258" s="18">
        <v>50</v>
      </c>
      <c r="I258" s="32" t="s">
        <v>29</v>
      </c>
      <c r="J258" s="32">
        <v>10</v>
      </c>
      <c r="K258" s="29">
        <v>5000</v>
      </c>
      <c r="L258" s="21">
        <f t="shared" si="27"/>
        <v>0.71623467037739486</v>
      </c>
      <c r="M258" s="30">
        <v>34000</v>
      </c>
      <c r="N258" s="23">
        <f t="shared" si="30"/>
        <v>3400</v>
      </c>
      <c r="O258" s="21">
        <f t="shared" si="28"/>
        <v>0.16703957585662854</v>
      </c>
      <c r="P258" s="24">
        <v>33000</v>
      </c>
      <c r="Q258" s="18">
        <f t="shared" si="31"/>
        <v>3300</v>
      </c>
      <c r="R258" s="21">
        <f t="shared" si="29"/>
        <v>0.13271488244908064</v>
      </c>
    </row>
    <row r="259" spans="1:18" ht="15.5" x14ac:dyDescent="0.45">
      <c r="A259" s="12" t="s">
        <v>543</v>
      </c>
      <c r="B259" s="25" t="s">
        <v>544</v>
      </c>
      <c r="C259" s="14" t="s">
        <v>32</v>
      </c>
      <c r="D259" s="27">
        <v>25475</v>
      </c>
      <c r="E259" s="16">
        <f t="shared" si="32"/>
        <v>25857.125</v>
      </c>
      <c r="F259" s="17">
        <f t="shared" ref="F259:F323" si="33">E259/J259</f>
        <v>8619.0416666666661</v>
      </c>
      <c r="G259" s="18">
        <f t="shared" ref="G259:G323" si="34">F259*T259</f>
        <v>0</v>
      </c>
      <c r="H259" s="18">
        <v>50</v>
      </c>
      <c r="I259" s="32" t="s">
        <v>29</v>
      </c>
      <c r="J259" s="32">
        <v>3</v>
      </c>
      <c r="K259" s="29">
        <v>12000</v>
      </c>
      <c r="L259" s="21">
        <f t="shared" ref="L259:L323" si="35">(K259-F259)/F259</f>
        <v>0.39226615487994132</v>
      </c>
      <c r="M259" s="30">
        <v>32000</v>
      </c>
      <c r="N259" s="23">
        <f t="shared" si="30"/>
        <v>10666.666666666666</v>
      </c>
      <c r="O259" s="21">
        <f t="shared" ref="O259:O323" si="36">(N259-F259)/F259</f>
        <v>0.23756991544883665</v>
      </c>
      <c r="P259" s="24">
        <v>30000</v>
      </c>
      <c r="Q259" s="18">
        <f t="shared" si="31"/>
        <v>10000</v>
      </c>
      <c r="R259" s="21">
        <f t="shared" ref="R259:R323" si="37">(Q259-F259)/F259</f>
        <v>0.16022179573328443</v>
      </c>
    </row>
    <row r="260" spans="1:18" ht="15.5" x14ac:dyDescent="0.45">
      <c r="A260" s="12" t="s">
        <v>545</v>
      </c>
      <c r="B260" s="25" t="s">
        <v>546</v>
      </c>
      <c r="C260" s="14" t="s">
        <v>24</v>
      </c>
      <c r="D260" s="27">
        <v>11719</v>
      </c>
      <c r="E260" s="16">
        <f t="shared" si="32"/>
        <v>11894.785</v>
      </c>
      <c r="F260" s="17">
        <f t="shared" si="33"/>
        <v>11894.785</v>
      </c>
      <c r="G260" s="18">
        <f t="shared" si="34"/>
        <v>0</v>
      </c>
      <c r="H260" s="18">
        <v>1</v>
      </c>
      <c r="I260" s="32" t="s">
        <v>11</v>
      </c>
      <c r="J260" s="32">
        <v>1</v>
      </c>
      <c r="K260" s="29">
        <v>25000</v>
      </c>
      <c r="L260" s="21">
        <f t="shared" si="35"/>
        <v>1.1017614021606947</v>
      </c>
      <c r="M260" s="30">
        <v>15000</v>
      </c>
      <c r="N260" s="23">
        <f t="shared" si="30"/>
        <v>15000</v>
      </c>
      <c r="O260" s="21">
        <f t="shared" si="36"/>
        <v>0.26105684129641687</v>
      </c>
      <c r="P260" s="24">
        <v>14000</v>
      </c>
      <c r="Q260" s="18">
        <f t="shared" si="31"/>
        <v>14000</v>
      </c>
      <c r="R260" s="21">
        <f t="shared" si="37"/>
        <v>0.17698638520998911</v>
      </c>
    </row>
    <row r="261" spans="1:18" ht="15.5" x14ac:dyDescent="0.45">
      <c r="A261" s="12" t="s">
        <v>547</v>
      </c>
      <c r="B261" s="25" t="s">
        <v>548</v>
      </c>
      <c r="C261" s="14" t="s">
        <v>24</v>
      </c>
      <c r="D261" s="27">
        <v>29004</v>
      </c>
      <c r="E261" s="16">
        <f t="shared" si="32"/>
        <v>29439.06</v>
      </c>
      <c r="F261" s="17">
        <f t="shared" si="33"/>
        <v>29439.06</v>
      </c>
      <c r="G261" s="18">
        <f t="shared" si="34"/>
        <v>0</v>
      </c>
      <c r="H261" s="18">
        <v>1</v>
      </c>
      <c r="I261" s="32" t="s">
        <v>11</v>
      </c>
      <c r="J261" s="32">
        <v>1</v>
      </c>
      <c r="K261" s="29">
        <v>35000</v>
      </c>
      <c r="L261" s="21">
        <f t="shared" si="35"/>
        <v>0.18889665634704364</v>
      </c>
      <c r="M261" s="30">
        <v>34000</v>
      </c>
      <c r="N261" s="23">
        <f t="shared" si="30"/>
        <v>34000</v>
      </c>
      <c r="O261" s="21">
        <f t="shared" si="36"/>
        <v>0.15492818045141382</v>
      </c>
      <c r="P261" s="24">
        <v>33000</v>
      </c>
      <c r="Q261" s="18">
        <f t="shared" si="31"/>
        <v>33000</v>
      </c>
      <c r="R261" s="21">
        <f t="shared" si="37"/>
        <v>0.120959704555784</v>
      </c>
    </row>
    <row r="262" spans="1:18" ht="15.5" x14ac:dyDescent="0.45">
      <c r="A262" s="12" t="s">
        <v>549</v>
      </c>
      <c r="B262" s="25" t="s">
        <v>550</v>
      </c>
      <c r="C262" s="14" t="s">
        <v>24</v>
      </c>
      <c r="D262" s="27">
        <v>2450</v>
      </c>
      <c r="E262" s="16">
        <f t="shared" si="32"/>
        <v>2486.75</v>
      </c>
      <c r="F262" s="17">
        <f t="shared" si="33"/>
        <v>2486.75</v>
      </c>
      <c r="G262" s="18">
        <f t="shared" si="34"/>
        <v>0</v>
      </c>
      <c r="H262" s="18">
        <v>1</v>
      </c>
      <c r="I262" s="32" t="s">
        <v>33</v>
      </c>
      <c r="J262" s="32">
        <v>1</v>
      </c>
      <c r="K262" s="29">
        <v>5000</v>
      </c>
      <c r="L262" s="21">
        <f t="shared" si="35"/>
        <v>1.0106564793405046</v>
      </c>
      <c r="M262" s="30">
        <v>4000</v>
      </c>
      <c r="N262" s="23">
        <f t="shared" si="30"/>
        <v>4000</v>
      </c>
      <c r="O262" s="21">
        <f t="shared" si="36"/>
        <v>0.6085251834724037</v>
      </c>
      <c r="P262" s="24">
        <v>3500</v>
      </c>
      <c r="Q262" s="18">
        <f t="shared" si="31"/>
        <v>3500</v>
      </c>
      <c r="R262" s="21">
        <f t="shared" si="37"/>
        <v>0.40745953553835329</v>
      </c>
    </row>
    <row r="263" spans="1:18" ht="15.5" x14ac:dyDescent="0.45">
      <c r="A263" s="12" t="s">
        <v>551</v>
      </c>
      <c r="B263" s="25" t="s">
        <v>552</v>
      </c>
      <c r="C263" s="14" t="s">
        <v>32</v>
      </c>
      <c r="D263" s="27">
        <v>99068</v>
      </c>
      <c r="E263" s="16">
        <f t="shared" si="32"/>
        <v>100554.02</v>
      </c>
      <c r="F263" s="17">
        <f t="shared" si="33"/>
        <v>100554.02</v>
      </c>
      <c r="G263" s="18">
        <f t="shared" si="34"/>
        <v>0</v>
      </c>
      <c r="H263" s="18">
        <v>1</v>
      </c>
      <c r="I263" s="32" t="s">
        <v>33</v>
      </c>
      <c r="J263" s="32">
        <v>1</v>
      </c>
      <c r="K263" s="29">
        <v>120000</v>
      </c>
      <c r="L263" s="21">
        <f t="shared" si="35"/>
        <v>0.19338838964369595</v>
      </c>
      <c r="M263" s="30">
        <v>120000</v>
      </c>
      <c r="N263" s="23">
        <f>M263/J263</f>
        <v>120000</v>
      </c>
      <c r="O263" s="21">
        <f t="shared" si="36"/>
        <v>0.19338838964369595</v>
      </c>
      <c r="P263" s="24">
        <v>114000</v>
      </c>
      <c r="Q263" s="18">
        <f>P263/J263</f>
        <v>114000</v>
      </c>
      <c r="R263" s="21">
        <f t="shared" si="37"/>
        <v>0.13371897016151116</v>
      </c>
    </row>
    <row r="264" spans="1:18" ht="15.5" x14ac:dyDescent="0.45">
      <c r="A264" s="12" t="s">
        <v>553</v>
      </c>
      <c r="B264" s="25" t="s">
        <v>554</v>
      </c>
      <c r="C264" s="14" t="s">
        <v>24</v>
      </c>
      <c r="D264" s="27">
        <v>42000</v>
      </c>
      <c r="E264" s="16">
        <f t="shared" si="32"/>
        <v>42630</v>
      </c>
      <c r="F264" s="17">
        <f t="shared" si="33"/>
        <v>42630</v>
      </c>
      <c r="G264" s="18">
        <f t="shared" si="34"/>
        <v>0</v>
      </c>
      <c r="H264" s="18">
        <v>1</v>
      </c>
      <c r="I264" s="32" t="s">
        <v>92</v>
      </c>
      <c r="J264" s="32">
        <v>1</v>
      </c>
      <c r="K264" s="29">
        <v>50000</v>
      </c>
      <c r="L264" s="21">
        <f t="shared" si="35"/>
        <v>0.17288294628196105</v>
      </c>
      <c r="M264" s="30">
        <v>50000</v>
      </c>
      <c r="N264" s="23">
        <f t="shared" si="30"/>
        <v>50000</v>
      </c>
      <c r="O264" s="21">
        <f t="shared" si="36"/>
        <v>0.17288294628196105</v>
      </c>
      <c r="P264" s="24">
        <v>50000</v>
      </c>
      <c r="Q264" s="18">
        <f t="shared" si="31"/>
        <v>50000</v>
      </c>
      <c r="R264" s="21">
        <f t="shared" si="37"/>
        <v>0.17288294628196105</v>
      </c>
    </row>
    <row r="265" spans="1:18" ht="15.5" x14ac:dyDescent="0.45">
      <c r="A265" s="12" t="s">
        <v>555</v>
      </c>
      <c r="B265" s="25" t="s">
        <v>556</v>
      </c>
      <c r="C265" s="14" t="s">
        <v>24</v>
      </c>
      <c r="D265" s="27">
        <f>59526/25</f>
        <v>2381.04</v>
      </c>
      <c r="E265" s="16">
        <f t="shared" si="32"/>
        <v>2416.7556</v>
      </c>
      <c r="F265" s="17">
        <f t="shared" si="33"/>
        <v>2416.7556</v>
      </c>
      <c r="G265" s="18">
        <f t="shared" si="34"/>
        <v>0</v>
      </c>
      <c r="H265" s="18">
        <v>50</v>
      </c>
      <c r="I265" s="32" t="s">
        <v>33</v>
      </c>
      <c r="J265" s="32">
        <v>1</v>
      </c>
      <c r="K265" s="29">
        <v>5000</v>
      </c>
      <c r="L265" s="21">
        <f t="shared" si="35"/>
        <v>1.0688893821121177</v>
      </c>
      <c r="M265" s="30">
        <v>4000</v>
      </c>
      <c r="N265" s="23">
        <f t="shared" si="30"/>
        <v>4000</v>
      </c>
      <c r="O265" s="21">
        <f t="shared" si="36"/>
        <v>0.65511150568969412</v>
      </c>
      <c r="P265" s="24">
        <v>3500</v>
      </c>
      <c r="Q265" s="18">
        <f t="shared" si="31"/>
        <v>3500</v>
      </c>
      <c r="R265" s="21">
        <f t="shared" si="37"/>
        <v>0.44822256747848233</v>
      </c>
    </row>
    <row r="266" spans="1:18" ht="15.5" x14ac:dyDescent="0.45">
      <c r="A266" s="12" t="s">
        <v>557</v>
      </c>
      <c r="B266" s="25" t="s">
        <v>558</v>
      </c>
      <c r="C266" s="33" t="s">
        <v>24</v>
      </c>
      <c r="D266" s="16">
        <v>8333</v>
      </c>
      <c r="E266" s="16">
        <f t="shared" si="32"/>
        <v>8457.9950000000008</v>
      </c>
      <c r="F266" s="17">
        <f t="shared" si="33"/>
        <v>8457.9950000000008</v>
      </c>
      <c r="G266" s="18">
        <f t="shared" si="34"/>
        <v>0</v>
      </c>
      <c r="H266" s="18">
        <v>4</v>
      </c>
      <c r="I266" s="19" t="s">
        <v>48</v>
      </c>
      <c r="J266" s="19">
        <v>1</v>
      </c>
      <c r="K266" s="26">
        <v>11000</v>
      </c>
      <c r="L266" s="21">
        <f t="shared" si="35"/>
        <v>0.30054463262274322</v>
      </c>
      <c r="M266" s="22">
        <v>10000</v>
      </c>
      <c r="N266" s="23">
        <f t="shared" si="30"/>
        <v>10000</v>
      </c>
      <c r="O266" s="21">
        <f t="shared" si="36"/>
        <v>0.18231330238431201</v>
      </c>
      <c r="P266" s="24">
        <v>9500</v>
      </c>
      <c r="Q266" s="18">
        <f t="shared" si="31"/>
        <v>9500</v>
      </c>
      <c r="R266" s="21">
        <f t="shared" si="37"/>
        <v>0.12319763726509642</v>
      </c>
    </row>
    <row r="267" spans="1:18" ht="15.5" x14ac:dyDescent="0.45">
      <c r="A267" s="12" t="s">
        <v>559</v>
      </c>
      <c r="B267" s="25" t="s">
        <v>560</v>
      </c>
      <c r="C267" s="14" t="s">
        <v>24</v>
      </c>
      <c r="D267" s="15">
        <v>13403</v>
      </c>
      <c r="E267" s="16">
        <f t="shared" si="32"/>
        <v>13604.045</v>
      </c>
      <c r="F267" s="17">
        <f t="shared" si="33"/>
        <v>13604.045</v>
      </c>
      <c r="G267" s="18">
        <f t="shared" si="34"/>
        <v>0</v>
      </c>
      <c r="H267" s="18">
        <v>4</v>
      </c>
      <c r="I267" s="19" t="s">
        <v>48</v>
      </c>
      <c r="J267" s="19">
        <v>1</v>
      </c>
      <c r="K267" s="26">
        <v>18000</v>
      </c>
      <c r="L267" s="21">
        <f t="shared" si="35"/>
        <v>0.32313587613095957</v>
      </c>
      <c r="M267" s="22">
        <v>17500</v>
      </c>
      <c r="N267" s="23">
        <f t="shared" si="30"/>
        <v>17500</v>
      </c>
      <c r="O267" s="21">
        <f t="shared" si="36"/>
        <v>0.28638210179398849</v>
      </c>
      <c r="P267" s="24">
        <v>17500</v>
      </c>
      <c r="Q267" s="18">
        <f t="shared" si="31"/>
        <v>17500</v>
      </c>
      <c r="R267" s="21">
        <f t="shared" si="37"/>
        <v>0.28638210179398849</v>
      </c>
    </row>
    <row r="268" spans="1:18" ht="15.5" x14ac:dyDescent="0.45">
      <c r="A268" s="12" t="s">
        <v>561</v>
      </c>
      <c r="B268" s="25" t="s">
        <v>562</v>
      </c>
      <c r="C268" s="14" t="s">
        <v>24</v>
      </c>
      <c r="D268" s="15">
        <v>11818</v>
      </c>
      <c r="E268" s="16">
        <f t="shared" si="32"/>
        <v>11995.27</v>
      </c>
      <c r="F268" s="17">
        <f t="shared" si="33"/>
        <v>11995.27</v>
      </c>
      <c r="G268" s="18">
        <f t="shared" si="34"/>
        <v>0</v>
      </c>
      <c r="H268" s="18">
        <v>2</v>
      </c>
      <c r="I268" s="19" t="s">
        <v>11</v>
      </c>
      <c r="J268" s="19">
        <v>1</v>
      </c>
      <c r="K268" s="41">
        <v>15000</v>
      </c>
      <c r="L268" s="21">
        <f t="shared" si="35"/>
        <v>0.25049290261911566</v>
      </c>
      <c r="M268" s="22">
        <v>15000</v>
      </c>
      <c r="N268" s="23">
        <f t="shared" si="30"/>
        <v>15000</v>
      </c>
      <c r="O268" s="21">
        <f t="shared" si="36"/>
        <v>0.25049290261911566</v>
      </c>
      <c r="P268" s="24">
        <v>14500</v>
      </c>
      <c r="Q268" s="18">
        <f t="shared" si="31"/>
        <v>14500</v>
      </c>
      <c r="R268" s="21">
        <f t="shared" si="37"/>
        <v>0.20880980586514514</v>
      </c>
    </row>
    <row r="269" spans="1:18" ht="15.5" x14ac:dyDescent="0.45">
      <c r="A269" s="12" t="s">
        <v>563</v>
      </c>
      <c r="B269" s="25" t="s">
        <v>564</v>
      </c>
      <c r="C269" s="14" t="s">
        <v>24</v>
      </c>
      <c r="D269" s="15">
        <v>16080</v>
      </c>
      <c r="E269" s="16">
        <f t="shared" si="32"/>
        <v>16321.2</v>
      </c>
      <c r="F269" s="17">
        <f t="shared" si="33"/>
        <v>16321.2</v>
      </c>
      <c r="G269" s="18">
        <f t="shared" si="34"/>
        <v>0</v>
      </c>
      <c r="H269" s="18">
        <v>100</v>
      </c>
      <c r="I269" s="32" t="s">
        <v>48</v>
      </c>
      <c r="J269" s="32">
        <v>1</v>
      </c>
      <c r="K269" s="26">
        <v>20000</v>
      </c>
      <c r="L269" s="21">
        <f t="shared" si="35"/>
        <v>0.22540009313040701</v>
      </c>
      <c r="M269" s="22">
        <v>20000</v>
      </c>
      <c r="N269" s="23">
        <f t="shared" si="30"/>
        <v>20000</v>
      </c>
      <c r="O269" s="21">
        <f t="shared" si="36"/>
        <v>0.22540009313040701</v>
      </c>
      <c r="P269" s="24">
        <v>19000</v>
      </c>
      <c r="Q269" s="18">
        <f t="shared" si="31"/>
        <v>19000</v>
      </c>
      <c r="R269" s="21">
        <f t="shared" si="37"/>
        <v>0.16413008847388666</v>
      </c>
    </row>
    <row r="270" spans="1:18" ht="15.5" x14ac:dyDescent="0.45">
      <c r="A270" s="12" t="s">
        <v>565</v>
      </c>
      <c r="B270" s="25" t="s">
        <v>566</v>
      </c>
      <c r="C270" s="14" t="s">
        <v>24</v>
      </c>
      <c r="D270" s="15">
        <v>22633</v>
      </c>
      <c r="E270" s="16">
        <f t="shared" si="32"/>
        <v>22972.494999999999</v>
      </c>
      <c r="F270" s="17">
        <f t="shared" si="33"/>
        <v>22972.494999999999</v>
      </c>
      <c r="G270" s="18">
        <f t="shared" si="34"/>
        <v>0</v>
      </c>
      <c r="H270" s="18">
        <v>2</v>
      </c>
      <c r="I270" s="32" t="s">
        <v>48</v>
      </c>
      <c r="J270" s="32">
        <v>1</v>
      </c>
      <c r="K270" s="26">
        <v>26000</v>
      </c>
      <c r="L270" s="21">
        <f t="shared" si="35"/>
        <v>0.13178825373560865</v>
      </c>
      <c r="M270" s="22">
        <v>27000</v>
      </c>
      <c r="N270" s="23">
        <f t="shared" ref="N270:N333" si="38">M270/J270</f>
        <v>27000</v>
      </c>
      <c r="O270" s="21">
        <f t="shared" si="36"/>
        <v>0.17531857118697822</v>
      </c>
      <c r="P270" s="24">
        <v>25500</v>
      </c>
      <c r="Q270" s="18">
        <f t="shared" ref="Q270:Q333" si="39">P270/J270</f>
        <v>25500</v>
      </c>
      <c r="R270" s="21">
        <f t="shared" si="37"/>
        <v>0.11002309500992387</v>
      </c>
    </row>
    <row r="271" spans="1:18" ht="15.5" x14ac:dyDescent="0.45">
      <c r="A271" s="12" t="s">
        <v>567</v>
      </c>
      <c r="B271" s="25" t="s">
        <v>568</v>
      </c>
      <c r="C271" s="14" t="s">
        <v>24</v>
      </c>
      <c r="D271" s="31">
        <v>13753</v>
      </c>
      <c r="E271" s="16">
        <f t="shared" si="32"/>
        <v>13959.295</v>
      </c>
      <c r="F271" s="17">
        <f t="shared" si="33"/>
        <v>13959.295</v>
      </c>
      <c r="G271" s="18">
        <f t="shared" si="34"/>
        <v>0</v>
      </c>
      <c r="H271" s="18">
        <v>2</v>
      </c>
      <c r="I271" s="28" t="s">
        <v>11</v>
      </c>
      <c r="J271" s="28">
        <v>1</v>
      </c>
      <c r="K271" s="31">
        <v>17000</v>
      </c>
      <c r="L271" s="21">
        <f t="shared" si="35"/>
        <v>0.2178265449652006</v>
      </c>
      <c r="M271" s="22">
        <v>16000</v>
      </c>
      <c r="N271" s="23">
        <f t="shared" si="38"/>
        <v>16000</v>
      </c>
      <c r="O271" s="21">
        <f t="shared" si="36"/>
        <v>0.14618968937901233</v>
      </c>
      <c r="P271" s="24">
        <v>15500</v>
      </c>
      <c r="Q271" s="18">
        <f t="shared" si="39"/>
        <v>15500</v>
      </c>
      <c r="R271" s="21">
        <f t="shared" si="37"/>
        <v>0.1103712615859182</v>
      </c>
    </row>
    <row r="272" spans="1:18" ht="15.5" x14ac:dyDescent="0.45">
      <c r="A272" s="12" t="s">
        <v>569</v>
      </c>
      <c r="B272" s="25" t="s">
        <v>570</v>
      </c>
      <c r="C272" s="14" t="s">
        <v>24</v>
      </c>
      <c r="D272" s="15">
        <v>18346</v>
      </c>
      <c r="E272" s="16">
        <f t="shared" si="32"/>
        <v>18621.189999999999</v>
      </c>
      <c r="F272" s="17">
        <f t="shared" si="33"/>
        <v>1862.1189999999999</v>
      </c>
      <c r="G272" s="18">
        <f t="shared" si="34"/>
        <v>0</v>
      </c>
      <c r="H272" s="18">
        <v>100</v>
      </c>
      <c r="I272" s="19" t="s">
        <v>29</v>
      </c>
      <c r="J272" s="19">
        <v>10</v>
      </c>
      <c r="K272" s="26">
        <v>3000</v>
      </c>
      <c r="L272" s="21">
        <f t="shared" si="35"/>
        <v>0.61106782112206581</v>
      </c>
      <c r="M272" s="22">
        <v>22000</v>
      </c>
      <c r="N272" s="23">
        <f t="shared" si="38"/>
        <v>2200</v>
      </c>
      <c r="O272" s="21">
        <f t="shared" si="36"/>
        <v>0.18144973548951496</v>
      </c>
      <c r="P272" s="24">
        <v>21000</v>
      </c>
      <c r="Q272" s="18">
        <f t="shared" si="39"/>
        <v>2100</v>
      </c>
      <c r="R272" s="21">
        <f t="shared" si="37"/>
        <v>0.1277474747854461</v>
      </c>
    </row>
    <row r="273" spans="1:18" ht="15.5" x14ac:dyDescent="0.45">
      <c r="A273" s="12" t="s">
        <v>571</v>
      </c>
      <c r="B273" s="25" t="s">
        <v>572</v>
      </c>
      <c r="C273" s="14" t="s">
        <v>24</v>
      </c>
      <c r="D273" s="15">
        <v>19079</v>
      </c>
      <c r="E273" s="16">
        <f t="shared" si="32"/>
        <v>19365.185000000001</v>
      </c>
      <c r="F273" s="17">
        <f t="shared" si="33"/>
        <v>1936.5185000000001</v>
      </c>
      <c r="G273" s="18">
        <f t="shared" si="34"/>
        <v>0</v>
      </c>
      <c r="H273" s="18">
        <v>100</v>
      </c>
      <c r="I273" s="19" t="s">
        <v>29</v>
      </c>
      <c r="J273" s="19">
        <v>10</v>
      </c>
      <c r="K273" s="26">
        <v>4000</v>
      </c>
      <c r="L273" s="21">
        <f t="shared" si="35"/>
        <v>1.0655625030176576</v>
      </c>
      <c r="M273" s="22">
        <v>24000</v>
      </c>
      <c r="N273" s="23">
        <f t="shared" si="38"/>
        <v>2400</v>
      </c>
      <c r="O273" s="21">
        <f t="shared" si="36"/>
        <v>0.23933750181059454</v>
      </c>
      <c r="P273" s="24">
        <v>23000</v>
      </c>
      <c r="Q273" s="18">
        <f t="shared" si="39"/>
        <v>2300</v>
      </c>
      <c r="R273" s="21">
        <f t="shared" si="37"/>
        <v>0.18769843923515311</v>
      </c>
    </row>
    <row r="274" spans="1:18" ht="15.5" x14ac:dyDescent="0.45">
      <c r="A274" s="12" t="s">
        <v>573</v>
      </c>
      <c r="B274" s="25" t="s">
        <v>574</v>
      </c>
      <c r="C274" s="14" t="s">
        <v>24</v>
      </c>
      <c r="D274" s="15">
        <v>12212</v>
      </c>
      <c r="E274" s="16">
        <f t="shared" si="32"/>
        <v>12395.18</v>
      </c>
      <c r="F274" s="17">
        <f t="shared" si="33"/>
        <v>12395.18</v>
      </c>
      <c r="G274" s="18">
        <f t="shared" si="34"/>
        <v>0</v>
      </c>
      <c r="H274" s="18">
        <v>5</v>
      </c>
      <c r="I274" s="28" t="s">
        <v>77</v>
      </c>
      <c r="J274" s="28">
        <v>1</v>
      </c>
      <c r="K274" s="26">
        <v>15000</v>
      </c>
      <c r="L274" s="21">
        <f t="shared" si="35"/>
        <v>0.21014781552183992</v>
      </c>
      <c r="M274" s="22">
        <v>15000</v>
      </c>
      <c r="N274" s="23">
        <f t="shared" si="38"/>
        <v>15000</v>
      </c>
      <c r="O274" s="21">
        <f t="shared" si="36"/>
        <v>0.21014781552183992</v>
      </c>
      <c r="P274" s="24">
        <v>14000</v>
      </c>
      <c r="Q274" s="18">
        <f t="shared" si="39"/>
        <v>14000</v>
      </c>
      <c r="R274" s="21">
        <f t="shared" si="37"/>
        <v>0.12947129448705058</v>
      </c>
    </row>
    <row r="275" spans="1:18" ht="15.5" x14ac:dyDescent="0.45">
      <c r="A275" s="12" t="s">
        <v>575</v>
      </c>
      <c r="B275" s="25" t="s">
        <v>576</v>
      </c>
      <c r="C275" s="14" t="s">
        <v>24</v>
      </c>
      <c r="D275" s="15">
        <v>43250</v>
      </c>
      <c r="E275" s="16">
        <f t="shared" si="32"/>
        <v>43898.75</v>
      </c>
      <c r="F275" s="17">
        <f t="shared" si="33"/>
        <v>4389.875</v>
      </c>
      <c r="G275" s="18">
        <f t="shared" si="34"/>
        <v>0</v>
      </c>
      <c r="H275" s="18">
        <v>100</v>
      </c>
      <c r="I275" s="19" t="s">
        <v>29</v>
      </c>
      <c r="J275" s="19">
        <v>10</v>
      </c>
      <c r="K275" s="26">
        <v>7000</v>
      </c>
      <c r="L275" s="21">
        <f t="shared" si="35"/>
        <v>0.59457843332668925</v>
      </c>
      <c r="M275" s="22">
        <v>50000</v>
      </c>
      <c r="N275" s="23">
        <f t="shared" si="38"/>
        <v>5000</v>
      </c>
      <c r="O275" s="21">
        <f t="shared" si="36"/>
        <v>0.13898459523334947</v>
      </c>
      <c r="P275" s="24">
        <v>49000</v>
      </c>
      <c r="Q275" s="18">
        <f t="shared" si="39"/>
        <v>4900</v>
      </c>
      <c r="R275" s="21">
        <f t="shared" si="37"/>
        <v>0.11620490332868248</v>
      </c>
    </row>
    <row r="276" spans="1:18" ht="15.5" x14ac:dyDescent="0.45">
      <c r="A276" s="12" t="s">
        <v>577</v>
      </c>
      <c r="B276" s="25" t="s">
        <v>578</v>
      </c>
      <c r="C276" s="14" t="s">
        <v>47</v>
      </c>
      <c r="D276" s="15">
        <v>5016</v>
      </c>
      <c r="E276" s="16">
        <f t="shared" si="32"/>
        <v>5091.24</v>
      </c>
      <c r="F276" s="17">
        <f t="shared" si="33"/>
        <v>5091.24</v>
      </c>
      <c r="G276" s="18">
        <f t="shared" si="34"/>
        <v>0</v>
      </c>
      <c r="H276" s="18">
        <v>100</v>
      </c>
      <c r="I276" s="32" t="s">
        <v>48</v>
      </c>
      <c r="J276" s="32">
        <v>1</v>
      </c>
      <c r="K276" s="56">
        <v>8000</v>
      </c>
      <c r="L276" s="21">
        <f t="shared" si="35"/>
        <v>0.57132643521028281</v>
      </c>
      <c r="M276" s="22">
        <v>6000</v>
      </c>
      <c r="N276" s="23">
        <f t="shared" si="38"/>
        <v>6000</v>
      </c>
      <c r="O276" s="21">
        <f t="shared" si="36"/>
        <v>0.17849482640771211</v>
      </c>
      <c r="P276" s="40">
        <v>5750</v>
      </c>
      <c r="Q276" s="18">
        <f t="shared" si="39"/>
        <v>5750</v>
      </c>
      <c r="R276" s="21">
        <f t="shared" si="37"/>
        <v>0.1293908753073908</v>
      </c>
    </row>
    <row r="277" spans="1:18" ht="15.5" x14ac:dyDescent="0.45">
      <c r="A277" s="12" t="s">
        <v>579</v>
      </c>
      <c r="B277" s="25" t="s">
        <v>580</v>
      </c>
      <c r="C277" s="14" t="s">
        <v>47</v>
      </c>
      <c r="D277" s="16">
        <v>56000</v>
      </c>
      <c r="E277" s="16">
        <f t="shared" si="32"/>
        <v>56840</v>
      </c>
      <c r="F277" s="17">
        <f t="shared" si="33"/>
        <v>5684</v>
      </c>
      <c r="G277" s="18">
        <f t="shared" si="34"/>
        <v>0</v>
      </c>
      <c r="H277" s="18">
        <v>100</v>
      </c>
      <c r="I277" s="19" t="s">
        <v>29</v>
      </c>
      <c r="J277" s="19">
        <v>10</v>
      </c>
      <c r="K277" s="57">
        <v>7000</v>
      </c>
      <c r="L277" s="21">
        <f t="shared" si="35"/>
        <v>0.23152709359605911</v>
      </c>
      <c r="M277" s="22">
        <v>65000</v>
      </c>
      <c r="N277" s="23">
        <f t="shared" si="38"/>
        <v>6500</v>
      </c>
      <c r="O277" s="21">
        <f t="shared" si="36"/>
        <v>0.14356087262491204</v>
      </c>
      <c r="P277" s="40">
        <v>64000</v>
      </c>
      <c r="Q277" s="18">
        <f t="shared" si="39"/>
        <v>6400</v>
      </c>
      <c r="R277" s="21">
        <f t="shared" si="37"/>
        <v>0.12596762843068263</v>
      </c>
    </row>
    <row r="278" spans="1:18" ht="15.5" x14ac:dyDescent="0.45">
      <c r="A278" s="12" t="s">
        <v>581</v>
      </c>
      <c r="B278" s="25" t="s">
        <v>582</v>
      </c>
      <c r="C278" s="14" t="s">
        <v>47</v>
      </c>
      <c r="D278" s="15">
        <v>29526</v>
      </c>
      <c r="E278" s="16">
        <f t="shared" si="32"/>
        <v>29968.89</v>
      </c>
      <c r="F278" s="17">
        <f t="shared" si="33"/>
        <v>29968.89</v>
      </c>
      <c r="G278" s="18">
        <f t="shared" si="34"/>
        <v>0</v>
      </c>
      <c r="H278" s="18">
        <v>100</v>
      </c>
      <c r="I278" s="32" t="s">
        <v>48</v>
      </c>
      <c r="J278" s="32">
        <v>1</v>
      </c>
      <c r="K278" s="26">
        <v>36000</v>
      </c>
      <c r="L278" s="21">
        <f t="shared" si="35"/>
        <v>0.20124569178237836</v>
      </c>
      <c r="M278" s="22">
        <v>35000</v>
      </c>
      <c r="N278" s="23">
        <f t="shared" si="38"/>
        <v>35000</v>
      </c>
      <c r="O278" s="21">
        <f t="shared" si="36"/>
        <v>0.16787775589953452</v>
      </c>
      <c r="P278" s="24">
        <v>35000</v>
      </c>
      <c r="Q278" s="18">
        <f t="shared" si="39"/>
        <v>35000</v>
      </c>
      <c r="R278" s="21">
        <f t="shared" si="37"/>
        <v>0.16787775589953452</v>
      </c>
    </row>
    <row r="279" spans="1:18" ht="15.5" x14ac:dyDescent="0.45">
      <c r="A279" s="12" t="s">
        <v>583</v>
      </c>
      <c r="B279" s="25" t="s">
        <v>584</v>
      </c>
      <c r="C279" s="14" t="s">
        <v>585</v>
      </c>
      <c r="D279" s="15">
        <v>155400</v>
      </c>
      <c r="E279" s="16">
        <f t="shared" si="32"/>
        <v>157731</v>
      </c>
      <c r="F279" s="17">
        <f t="shared" si="33"/>
        <v>157731</v>
      </c>
      <c r="G279" s="18">
        <f t="shared" si="34"/>
        <v>0</v>
      </c>
      <c r="H279" s="18">
        <v>1</v>
      </c>
      <c r="I279" s="32" t="s">
        <v>586</v>
      </c>
      <c r="J279" s="32">
        <v>1</v>
      </c>
      <c r="K279" s="26">
        <v>200000</v>
      </c>
      <c r="L279" s="21">
        <f t="shared" si="35"/>
        <v>0.26798156354806602</v>
      </c>
      <c r="M279" s="22">
        <v>186500</v>
      </c>
      <c r="N279" s="23">
        <f t="shared" si="38"/>
        <v>186500</v>
      </c>
      <c r="O279" s="21">
        <f t="shared" si="36"/>
        <v>0.18239280800857155</v>
      </c>
      <c r="P279" s="24">
        <v>186500</v>
      </c>
      <c r="Q279" s="18">
        <f t="shared" si="39"/>
        <v>186500</v>
      </c>
      <c r="R279" s="21">
        <f t="shared" si="37"/>
        <v>0.18239280800857155</v>
      </c>
    </row>
    <row r="280" spans="1:18" ht="15.5" x14ac:dyDescent="0.45">
      <c r="A280" s="12" t="s">
        <v>587</v>
      </c>
      <c r="B280" s="25" t="s">
        <v>588</v>
      </c>
      <c r="C280" s="14" t="s">
        <v>32</v>
      </c>
      <c r="D280" s="15">
        <v>111000</v>
      </c>
      <c r="E280" s="16">
        <f t="shared" si="32"/>
        <v>112665</v>
      </c>
      <c r="F280" s="17">
        <f t="shared" si="33"/>
        <v>112665</v>
      </c>
      <c r="G280" s="18">
        <f t="shared" si="34"/>
        <v>0</v>
      </c>
      <c r="H280" s="18">
        <v>1</v>
      </c>
      <c r="I280" s="32" t="s">
        <v>92</v>
      </c>
      <c r="J280" s="32">
        <v>1</v>
      </c>
      <c r="K280" s="26">
        <v>150000</v>
      </c>
      <c r="L280" s="21">
        <f t="shared" si="35"/>
        <v>0.33138064172546933</v>
      </c>
      <c r="M280" s="22">
        <v>135000</v>
      </c>
      <c r="N280" s="23">
        <f t="shared" si="38"/>
        <v>135000</v>
      </c>
      <c r="O280" s="21">
        <f t="shared" si="36"/>
        <v>0.19824257755292238</v>
      </c>
      <c r="P280" s="24">
        <v>135000</v>
      </c>
      <c r="Q280" s="18">
        <f t="shared" si="39"/>
        <v>135000</v>
      </c>
      <c r="R280" s="21">
        <f t="shared" si="37"/>
        <v>0.19824257755292238</v>
      </c>
    </row>
    <row r="281" spans="1:18" ht="15.5" x14ac:dyDescent="0.45">
      <c r="A281" s="12" t="s">
        <v>589</v>
      </c>
      <c r="B281" s="25" t="s">
        <v>590</v>
      </c>
      <c r="C281" s="14" t="s">
        <v>32</v>
      </c>
      <c r="D281" s="15">
        <v>20000</v>
      </c>
      <c r="E281" s="16">
        <f t="shared" si="32"/>
        <v>20300</v>
      </c>
      <c r="F281" s="17">
        <f t="shared" si="33"/>
        <v>6766.666666666667</v>
      </c>
      <c r="G281" s="18">
        <f t="shared" si="34"/>
        <v>0</v>
      </c>
      <c r="H281" s="18">
        <v>15</v>
      </c>
      <c r="I281" s="19" t="s">
        <v>29</v>
      </c>
      <c r="J281" s="19">
        <v>3</v>
      </c>
      <c r="K281" s="41">
        <v>10000</v>
      </c>
      <c r="L281" s="21">
        <f t="shared" si="35"/>
        <v>0.47783251231527085</v>
      </c>
      <c r="M281" s="22">
        <v>27000</v>
      </c>
      <c r="N281" s="23">
        <f t="shared" si="38"/>
        <v>9000</v>
      </c>
      <c r="O281" s="21">
        <f t="shared" si="36"/>
        <v>0.33004926108374377</v>
      </c>
      <c r="P281" s="24">
        <v>26000</v>
      </c>
      <c r="Q281" s="18">
        <f t="shared" si="39"/>
        <v>8666.6666666666661</v>
      </c>
      <c r="R281" s="21">
        <f t="shared" si="37"/>
        <v>0.28078817733990136</v>
      </c>
    </row>
    <row r="282" spans="1:18" ht="15.5" x14ac:dyDescent="0.45">
      <c r="A282" s="12" t="s">
        <v>591</v>
      </c>
      <c r="B282" s="58" t="s">
        <v>592</v>
      </c>
      <c r="C282" s="14" t="s">
        <v>32</v>
      </c>
      <c r="D282" s="59">
        <v>11582</v>
      </c>
      <c r="E282" s="16">
        <f t="shared" si="32"/>
        <v>11755.73</v>
      </c>
      <c r="F282" s="17">
        <f t="shared" si="33"/>
        <v>3918.5766666666664</v>
      </c>
      <c r="G282" s="18">
        <f t="shared" si="34"/>
        <v>0</v>
      </c>
      <c r="H282" s="18">
        <v>6</v>
      </c>
      <c r="I282" s="19" t="s">
        <v>29</v>
      </c>
      <c r="J282" s="28">
        <v>3</v>
      </c>
      <c r="K282" s="26">
        <v>7000</v>
      </c>
      <c r="L282" s="21">
        <f t="shared" si="35"/>
        <v>0.7863629055788115</v>
      </c>
      <c r="M282" s="30">
        <v>15000</v>
      </c>
      <c r="N282" s="23">
        <f t="shared" si="38"/>
        <v>5000</v>
      </c>
      <c r="O282" s="21">
        <f t="shared" si="36"/>
        <v>0.27597350398486536</v>
      </c>
      <c r="P282" s="24">
        <v>13500</v>
      </c>
      <c r="Q282" s="18">
        <f t="shared" si="39"/>
        <v>4500</v>
      </c>
      <c r="R282" s="21">
        <f t="shared" si="37"/>
        <v>0.14837615358637882</v>
      </c>
    </row>
    <row r="283" spans="1:18" ht="15.5" x14ac:dyDescent="0.45">
      <c r="A283" s="12" t="s">
        <v>593</v>
      </c>
      <c r="B283" s="25" t="s">
        <v>594</v>
      </c>
      <c r="C283" s="14" t="s">
        <v>32</v>
      </c>
      <c r="D283" s="27">
        <v>37163</v>
      </c>
      <c r="E283" s="16">
        <f t="shared" si="32"/>
        <v>37720.445</v>
      </c>
      <c r="F283" s="17">
        <f t="shared" si="33"/>
        <v>37720.445</v>
      </c>
      <c r="G283" s="18">
        <f t="shared" si="34"/>
        <v>0</v>
      </c>
      <c r="H283" s="18">
        <v>1</v>
      </c>
      <c r="I283" s="28" t="s">
        <v>72</v>
      </c>
      <c r="J283" s="28">
        <v>1</v>
      </c>
      <c r="K283" s="29">
        <v>46000</v>
      </c>
      <c r="L283" s="21">
        <f t="shared" si="35"/>
        <v>0.21949780815152103</v>
      </c>
      <c r="M283" s="30">
        <v>45000</v>
      </c>
      <c r="N283" s="23">
        <f t="shared" si="38"/>
        <v>45000</v>
      </c>
      <c r="O283" s="21">
        <f t="shared" si="36"/>
        <v>0.19298698623518359</v>
      </c>
      <c r="P283" s="24">
        <v>45000</v>
      </c>
      <c r="Q283" s="18">
        <f t="shared" si="39"/>
        <v>45000</v>
      </c>
      <c r="R283" s="21">
        <f t="shared" si="37"/>
        <v>0.19298698623518359</v>
      </c>
    </row>
    <row r="284" spans="1:18" ht="15.5" x14ac:dyDescent="0.45">
      <c r="A284" s="12" t="s">
        <v>595</v>
      </c>
      <c r="B284" s="25" t="s">
        <v>596</v>
      </c>
      <c r="C284" s="14" t="s">
        <v>47</v>
      </c>
      <c r="D284" s="31">
        <v>25600</v>
      </c>
      <c r="E284" s="16">
        <f t="shared" si="32"/>
        <v>25984</v>
      </c>
      <c r="F284" s="17">
        <f t="shared" si="33"/>
        <v>25984</v>
      </c>
      <c r="G284" s="18">
        <f t="shared" si="34"/>
        <v>0</v>
      </c>
      <c r="H284" s="18">
        <v>100</v>
      </c>
      <c r="I284" s="28" t="s">
        <v>33</v>
      </c>
      <c r="J284" s="28">
        <v>1</v>
      </c>
      <c r="K284" s="31">
        <v>32000</v>
      </c>
      <c r="L284" s="21">
        <f t="shared" si="35"/>
        <v>0.23152709359605911</v>
      </c>
      <c r="M284" s="22">
        <v>30000</v>
      </c>
      <c r="N284" s="23">
        <f t="shared" si="38"/>
        <v>30000</v>
      </c>
      <c r="O284" s="21">
        <f t="shared" si="36"/>
        <v>0.15455665024630541</v>
      </c>
      <c r="P284" s="24">
        <v>29000</v>
      </c>
      <c r="Q284" s="18">
        <f t="shared" si="39"/>
        <v>29000</v>
      </c>
      <c r="R284" s="21">
        <f t="shared" si="37"/>
        <v>0.11607142857142858</v>
      </c>
    </row>
    <row r="285" spans="1:18" ht="15.5" x14ac:dyDescent="0.45">
      <c r="A285" s="12" t="s">
        <v>597</v>
      </c>
      <c r="B285" s="25" t="s">
        <v>598</v>
      </c>
      <c r="C285" s="14" t="s">
        <v>24</v>
      </c>
      <c r="D285" s="31">
        <v>28564</v>
      </c>
      <c r="E285" s="16">
        <f t="shared" si="32"/>
        <v>28992.46</v>
      </c>
      <c r="F285" s="17">
        <f t="shared" si="33"/>
        <v>28992.46</v>
      </c>
      <c r="G285" s="18">
        <f t="shared" si="34"/>
        <v>0</v>
      </c>
      <c r="H285" s="18">
        <v>100</v>
      </c>
      <c r="I285" s="32" t="s">
        <v>48</v>
      </c>
      <c r="J285" s="32">
        <v>1</v>
      </c>
      <c r="K285" s="31">
        <v>35000</v>
      </c>
      <c r="L285" s="21">
        <f t="shared" si="35"/>
        <v>0.20721042643501106</v>
      </c>
      <c r="M285" s="22">
        <v>34000</v>
      </c>
      <c r="N285" s="23">
        <f t="shared" si="38"/>
        <v>34000</v>
      </c>
      <c r="O285" s="21">
        <f t="shared" si="36"/>
        <v>0.17271869996543932</v>
      </c>
      <c r="P285" s="24">
        <v>34000</v>
      </c>
      <c r="Q285" s="18">
        <f t="shared" si="39"/>
        <v>34000</v>
      </c>
      <c r="R285" s="21">
        <f t="shared" si="37"/>
        <v>0.17271869996543932</v>
      </c>
    </row>
    <row r="286" spans="1:18" ht="15.5" x14ac:dyDescent="0.45">
      <c r="A286" s="12" t="s">
        <v>599</v>
      </c>
      <c r="B286" s="25" t="s">
        <v>600</v>
      </c>
      <c r="C286" s="14" t="s">
        <v>24</v>
      </c>
      <c r="D286" s="15">
        <v>8300</v>
      </c>
      <c r="E286" s="16">
        <f t="shared" si="32"/>
        <v>8424.5</v>
      </c>
      <c r="F286" s="17">
        <f t="shared" si="33"/>
        <v>8424.5</v>
      </c>
      <c r="G286" s="18">
        <f t="shared" si="34"/>
        <v>0</v>
      </c>
      <c r="H286" s="18">
        <v>4</v>
      </c>
      <c r="I286" s="19" t="s">
        <v>11</v>
      </c>
      <c r="J286" s="19">
        <v>1</v>
      </c>
      <c r="K286" s="41">
        <v>10000</v>
      </c>
      <c r="L286" s="21">
        <f t="shared" si="35"/>
        <v>0.18701406611668348</v>
      </c>
      <c r="M286" s="22">
        <v>10000</v>
      </c>
      <c r="N286" s="23">
        <f t="shared" si="38"/>
        <v>10000</v>
      </c>
      <c r="O286" s="21">
        <f t="shared" si="36"/>
        <v>0.18701406611668348</v>
      </c>
      <c r="P286" s="24">
        <v>10000</v>
      </c>
      <c r="Q286" s="18">
        <f t="shared" si="39"/>
        <v>10000</v>
      </c>
      <c r="R286" s="21">
        <f t="shared" si="37"/>
        <v>0.18701406611668348</v>
      </c>
    </row>
    <row r="287" spans="1:18" ht="15.5" x14ac:dyDescent="0.45">
      <c r="A287" s="12" t="s">
        <v>601</v>
      </c>
      <c r="B287" s="25" t="s">
        <v>602</v>
      </c>
      <c r="C287" s="14" t="s">
        <v>24</v>
      </c>
      <c r="D287" s="15">
        <v>7100</v>
      </c>
      <c r="E287" s="16">
        <f t="shared" si="32"/>
        <v>7206.5</v>
      </c>
      <c r="F287" s="17">
        <f t="shared" si="33"/>
        <v>7206.5</v>
      </c>
      <c r="G287" s="18">
        <f t="shared" si="34"/>
        <v>0</v>
      </c>
      <c r="H287" s="18">
        <v>4</v>
      </c>
      <c r="I287" s="19" t="s">
        <v>11</v>
      </c>
      <c r="J287" s="19">
        <v>1</v>
      </c>
      <c r="K287" s="41">
        <v>10000</v>
      </c>
      <c r="L287" s="21">
        <f t="shared" si="35"/>
        <v>0.38763616179837646</v>
      </c>
      <c r="M287" s="22">
        <v>9000</v>
      </c>
      <c r="N287" s="23">
        <f t="shared" si="38"/>
        <v>9000</v>
      </c>
      <c r="O287" s="21">
        <f t="shared" si="36"/>
        <v>0.24887254561853883</v>
      </c>
      <c r="P287" s="24">
        <v>9000</v>
      </c>
      <c r="Q287" s="18">
        <f t="shared" si="39"/>
        <v>9000</v>
      </c>
      <c r="R287" s="21">
        <f t="shared" si="37"/>
        <v>0.24887254561853883</v>
      </c>
    </row>
    <row r="288" spans="1:18" ht="15.5" x14ac:dyDescent="0.45">
      <c r="A288" s="12" t="s">
        <v>603</v>
      </c>
      <c r="B288" s="25" t="s">
        <v>604</v>
      </c>
      <c r="C288" s="14" t="s">
        <v>24</v>
      </c>
      <c r="D288" s="15">
        <v>11008</v>
      </c>
      <c r="E288" s="16">
        <f t="shared" si="32"/>
        <v>11173.12</v>
      </c>
      <c r="F288" s="17">
        <f t="shared" si="33"/>
        <v>11173.12</v>
      </c>
      <c r="G288" s="18">
        <f t="shared" si="34"/>
        <v>0</v>
      </c>
      <c r="H288" s="18">
        <v>2</v>
      </c>
      <c r="I288" s="32" t="s">
        <v>48</v>
      </c>
      <c r="J288" s="32">
        <v>1</v>
      </c>
      <c r="K288" s="26">
        <v>14000</v>
      </c>
      <c r="L288" s="21">
        <f t="shared" si="35"/>
        <v>0.25300721732157166</v>
      </c>
      <c r="M288" s="22">
        <v>13000</v>
      </c>
      <c r="N288" s="23">
        <f t="shared" si="38"/>
        <v>13000</v>
      </c>
      <c r="O288" s="21">
        <f t="shared" si="36"/>
        <v>0.16350670179860227</v>
      </c>
      <c r="P288" s="24">
        <v>13000</v>
      </c>
      <c r="Q288" s="18">
        <f t="shared" si="39"/>
        <v>13000</v>
      </c>
      <c r="R288" s="21">
        <f t="shared" si="37"/>
        <v>0.16350670179860227</v>
      </c>
    </row>
    <row r="289" spans="1:18" ht="15.5" x14ac:dyDescent="0.45">
      <c r="A289" s="12" t="s">
        <v>605</v>
      </c>
      <c r="B289" s="25" t="s">
        <v>606</v>
      </c>
      <c r="C289" s="14" t="s">
        <v>24</v>
      </c>
      <c r="D289" s="31">
        <v>38200</v>
      </c>
      <c r="E289" s="16">
        <f t="shared" si="32"/>
        <v>38773</v>
      </c>
      <c r="F289" s="17">
        <f t="shared" si="33"/>
        <v>38773</v>
      </c>
      <c r="G289" s="18">
        <f t="shared" si="34"/>
        <v>0</v>
      </c>
      <c r="H289" s="18">
        <v>100</v>
      </c>
      <c r="I289" s="32" t="s">
        <v>48</v>
      </c>
      <c r="J289" s="32">
        <v>1</v>
      </c>
      <c r="K289" s="31">
        <v>45000</v>
      </c>
      <c r="L289" s="21">
        <f t="shared" si="35"/>
        <v>0.16060144946225466</v>
      </c>
      <c r="M289" s="22">
        <v>45000</v>
      </c>
      <c r="N289" s="23">
        <f t="shared" si="38"/>
        <v>45000</v>
      </c>
      <c r="O289" s="21">
        <f t="shared" si="36"/>
        <v>0.16060144946225466</v>
      </c>
      <c r="P289" s="24">
        <v>44000</v>
      </c>
      <c r="Q289" s="18">
        <f t="shared" si="39"/>
        <v>44000</v>
      </c>
      <c r="R289" s="21">
        <f t="shared" si="37"/>
        <v>0.13481030614087122</v>
      </c>
    </row>
    <row r="290" spans="1:18" ht="15.5" x14ac:dyDescent="0.45">
      <c r="A290" s="12" t="s">
        <v>607</v>
      </c>
      <c r="B290" s="25" t="s">
        <v>608</v>
      </c>
      <c r="C290" s="14" t="s">
        <v>24</v>
      </c>
      <c r="D290" s="15">
        <f>72300/12</f>
        <v>6025</v>
      </c>
      <c r="E290" s="16">
        <f t="shared" si="32"/>
        <v>6115.375</v>
      </c>
      <c r="F290" s="17">
        <f t="shared" si="33"/>
        <v>6115.375</v>
      </c>
      <c r="G290" s="18">
        <f t="shared" si="34"/>
        <v>0</v>
      </c>
      <c r="H290" s="18">
        <v>100</v>
      </c>
      <c r="I290" s="32" t="s">
        <v>48</v>
      </c>
      <c r="J290" s="32">
        <v>1</v>
      </c>
      <c r="K290" s="26">
        <v>7500</v>
      </c>
      <c r="L290" s="21">
        <f t="shared" si="35"/>
        <v>0.22641702266827463</v>
      </c>
      <c r="M290" s="22">
        <v>7000</v>
      </c>
      <c r="N290" s="23">
        <f t="shared" si="38"/>
        <v>7000</v>
      </c>
      <c r="O290" s="21">
        <f t="shared" si="36"/>
        <v>0.14465588782372299</v>
      </c>
      <c r="P290" s="24">
        <v>7000</v>
      </c>
      <c r="Q290" s="18">
        <f t="shared" si="39"/>
        <v>7000</v>
      </c>
      <c r="R290" s="21">
        <f t="shared" si="37"/>
        <v>0.14465588782372299</v>
      </c>
    </row>
    <row r="291" spans="1:18" ht="15.5" x14ac:dyDescent="0.45">
      <c r="A291" s="12" t="s">
        <v>609</v>
      </c>
      <c r="B291" s="25" t="s">
        <v>610</v>
      </c>
      <c r="C291" s="14" t="s">
        <v>24</v>
      </c>
      <c r="D291" s="31">
        <v>6350</v>
      </c>
      <c r="E291" s="16">
        <f t="shared" si="32"/>
        <v>6445.25</v>
      </c>
      <c r="F291" s="17">
        <f t="shared" si="33"/>
        <v>6445.25</v>
      </c>
      <c r="G291" s="18">
        <f t="shared" si="34"/>
        <v>0</v>
      </c>
      <c r="H291" s="18">
        <v>100</v>
      </c>
      <c r="I291" s="32" t="s">
        <v>48</v>
      </c>
      <c r="J291" s="32">
        <v>1</v>
      </c>
      <c r="K291" s="31">
        <v>8000</v>
      </c>
      <c r="L291" s="21">
        <f t="shared" si="35"/>
        <v>0.24122415732516195</v>
      </c>
      <c r="M291" s="22">
        <v>7500</v>
      </c>
      <c r="N291" s="23">
        <f t="shared" si="38"/>
        <v>7500</v>
      </c>
      <c r="O291" s="21">
        <f t="shared" si="36"/>
        <v>0.16364764749233932</v>
      </c>
      <c r="P291" s="24">
        <v>7500</v>
      </c>
      <c r="Q291" s="18">
        <f t="shared" si="39"/>
        <v>7500</v>
      </c>
      <c r="R291" s="21">
        <f t="shared" si="37"/>
        <v>0.16364764749233932</v>
      </c>
    </row>
    <row r="292" spans="1:18" ht="15.5" x14ac:dyDescent="0.45">
      <c r="A292" s="12" t="s">
        <v>611</v>
      </c>
      <c r="B292" s="25" t="s">
        <v>612</v>
      </c>
      <c r="C292" s="14" t="s">
        <v>24</v>
      </c>
      <c r="D292" s="31">
        <v>64900</v>
      </c>
      <c r="E292" s="16">
        <f t="shared" si="32"/>
        <v>65873.5</v>
      </c>
      <c r="F292" s="17">
        <f t="shared" si="33"/>
        <v>65873.5</v>
      </c>
      <c r="G292" s="18">
        <f t="shared" si="34"/>
        <v>0</v>
      </c>
      <c r="H292" s="18">
        <v>100</v>
      </c>
      <c r="I292" s="32" t="s">
        <v>48</v>
      </c>
      <c r="J292" s="32">
        <v>1</v>
      </c>
      <c r="K292" s="31">
        <v>77000</v>
      </c>
      <c r="L292" s="21">
        <f t="shared" si="35"/>
        <v>0.16890707188778492</v>
      </c>
      <c r="M292" s="22">
        <v>75000</v>
      </c>
      <c r="N292" s="23">
        <f t="shared" si="38"/>
        <v>75000</v>
      </c>
      <c r="O292" s="21">
        <f t="shared" si="36"/>
        <v>0.13854584924134894</v>
      </c>
      <c r="P292" s="24">
        <v>75000</v>
      </c>
      <c r="Q292" s="18">
        <f t="shared" si="39"/>
        <v>75000</v>
      </c>
      <c r="R292" s="21">
        <f t="shared" si="37"/>
        <v>0.13854584924134894</v>
      </c>
    </row>
    <row r="293" spans="1:18" ht="15.5" x14ac:dyDescent="0.45">
      <c r="A293" s="12" t="s">
        <v>613</v>
      </c>
      <c r="B293" s="25" t="s">
        <v>614</v>
      </c>
      <c r="C293" s="14" t="s">
        <v>24</v>
      </c>
      <c r="D293" s="15">
        <f>126000/12</f>
        <v>10500</v>
      </c>
      <c r="E293" s="16">
        <f t="shared" si="32"/>
        <v>10657.5</v>
      </c>
      <c r="F293" s="17">
        <f t="shared" si="33"/>
        <v>10657.5</v>
      </c>
      <c r="G293" s="18">
        <f t="shared" si="34"/>
        <v>0</v>
      </c>
      <c r="H293" s="18">
        <v>100</v>
      </c>
      <c r="I293" s="32" t="s">
        <v>48</v>
      </c>
      <c r="J293" s="32">
        <v>1</v>
      </c>
      <c r="K293" s="26">
        <v>13000</v>
      </c>
      <c r="L293" s="21">
        <f t="shared" si="35"/>
        <v>0.2197982641332395</v>
      </c>
      <c r="M293" s="22">
        <v>12500</v>
      </c>
      <c r="N293" s="23">
        <f t="shared" si="38"/>
        <v>12500</v>
      </c>
      <c r="O293" s="21">
        <f t="shared" si="36"/>
        <v>0.17288294628196105</v>
      </c>
      <c r="P293" s="24">
        <v>12000</v>
      </c>
      <c r="Q293" s="18">
        <f t="shared" si="39"/>
        <v>12000</v>
      </c>
      <c r="R293" s="21">
        <f t="shared" si="37"/>
        <v>0.12596762843068263</v>
      </c>
    </row>
    <row r="294" spans="1:18" ht="15.5" x14ac:dyDescent="0.45">
      <c r="A294" s="12" t="s">
        <v>615</v>
      </c>
      <c r="B294" s="25" t="s">
        <v>616</v>
      </c>
      <c r="C294" s="14" t="s">
        <v>24</v>
      </c>
      <c r="D294" s="15">
        <f>237600/12</f>
        <v>19800</v>
      </c>
      <c r="E294" s="16">
        <f t="shared" si="32"/>
        <v>20097</v>
      </c>
      <c r="F294" s="17">
        <f t="shared" si="33"/>
        <v>20097</v>
      </c>
      <c r="G294" s="18">
        <f t="shared" si="34"/>
        <v>0</v>
      </c>
      <c r="H294" s="18">
        <v>100</v>
      </c>
      <c r="I294" s="32" t="s">
        <v>48</v>
      </c>
      <c r="J294" s="32">
        <v>1</v>
      </c>
      <c r="K294" s="26">
        <v>24000</v>
      </c>
      <c r="L294" s="21">
        <f t="shared" si="35"/>
        <v>0.19420809075981491</v>
      </c>
      <c r="M294" s="22">
        <v>23000</v>
      </c>
      <c r="N294" s="23">
        <f t="shared" si="38"/>
        <v>23000</v>
      </c>
      <c r="O294" s="21">
        <f t="shared" si="36"/>
        <v>0.14444942031148927</v>
      </c>
      <c r="P294" s="24">
        <v>22500</v>
      </c>
      <c r="Q294" s="18">
        <f t="shared" si="39"/>
        <v>22500</v>
      </c>
      <c r="R294" s="21">
        <f t="shared" si="37"/>
        <v>0.11957008508732647</v>
      </c>
    </row>
    <row r="295" spans="1:18" ht="15.5" x14ac:dyDescent="0.45">
      <c r="A295" s="12" t="s">
        <v>617</v>
      </c>
      <c r="B295" s="25" t="s">
        <v>618</v>
      </c>
      <c r="C295" s="14" t="s">
        <v>24</v>
      </c>
      <c r="D295" s="15">
        <v>9250</v>
      </c>
      <c r="E295" s="16">
        <f t="shared" si="32"/>
        <v>9388.75</v>
      </c>
      <c r="F295" s="17">
        <f t="shared" si="33"/>
        <v>9388.75</v>
      </c>
      <c r="G295" s="18">
        <f t="shared" si="34"/>
        <v>0</v>
      </c>
      <c r="H295" s="18">
        <v>6</v>
      </c>
      <c r="I295" s="32" t="s">
        <v>48</v>
      </c>
      <c r="J295" s="32">
        <v>1</v>
      </c>
      <c r="K295" s="26">
        <v>12000</v>
      </c>
      <c r="L295" s="21">
        <f t="shared" si="35"/>
        <v>0.27812541605645053</v>
      </c>
      <c r="M295" s="22">
        <v>11000</v>
      </c>
      <c r="N295" s="23">
        <f t="shared" si="38"/>
        <v>11000</v>
      </c>
      <c r="O295" s="21">
        <f t="shared" si="36"/>
        <v>0.171614964718413</v>
      </c>
      <c r="P295" s="24">
        <v>11000</v>
      </c>
      <c r="Q295" s="18">
        <f t="shared" si="39"/>
        <v>11000</v>
      </c>
      <c r="R295" s="21">
        <f t="shared" si="37"/>
        <v>0.171614964718413</v>
      </c>
    </row>
    <row r="296" spans="1:18" ht="15.5" x14ac:dyDescent="0.45">
      <c r="A296" s="12" t="s">
        <v>619</v>
      </c>
      <c r="B296" s="25" t="s">
        <v>620</v>
      </c>
      <c r="C296" s="14" t="str">
        <f>C295</f>
        <v>OBAT BEBAS</v>
      </c>
      <c r="D296" s="15">
        <v>9250</v>
      </c>
      <c r="E296" s="16">
        <f t="shared" si="32"/>
        <v>9388.75</v>
      </c>
      <c r="F296" s="17">
        <f t="shared" si="33"/>
        <v>9388.75</v>
      </c>
      <c r="G296" s="18">
        <f t="shared" si="34"/>
        <v>0</v>
      </c>
      <c r="H296" s="18">
        <v>3</v>
      </c>
      <c r="I296" s="19" t="s">
        <v>48</v>
      </c>
      <c r="J296" s="19">
        <v>1</v>
      </c>
      <c r="K296" s="26">
        <v>12000</v>
      </c>
      <c r="L296" s="21">
        <f t="shared" si="35"/>
        <v>0.27812541605645053</v>
      </c>
      <c r="M296" s="22">
        <v>11000</v>
      </c>
      <c r="N296" s="23">
        <f t="shared" si="38"/>
        <v>11000</v>
      </c>
      <c r="O296" s="21">
        <f t="shared" si="36"/>
        <v>0.171614964718413</v>
      </c>
      <c r="P296" s="24">
        <v>11000</v>
      </c>
      <c r="Q296" s="18">
        <f t="shared" si="39"/>
        <v>11000</v>
      </c>
      <c r="R296" s="21">
        <f t="shared" si="37"/>
        <v>0.171614964718413</v>
      </c>
    </row>
    <row r="297" spans="1:18" ht="15.5" x14ac:dyDescent="0.45">
      <c r="A297" s="12" t="s">
        <v>621</v>
      </c>
      <c r="B297" s="25" t="s">
        <v>622</v>
      </c>
      <c r="C297" s="14" t="s">
        <v>24</v>
      </c>
      <c r="D297" s="31">
        <v>25623</v>
      </c>
      <c r="E297" s="16">
        <f t="shared" si="32"/>
        <v>26007.345000000001</v>
      </c>
      <c r="F297" s="17">
        <f t="shared" si="33"/>
        <v>26007.345000000001</v>
      </c>
      <c r="G297" s="18">
        <f t="shared" si="34"/>
        <v>0</v>
      </c>
      <c r="H297" s="18">
        <v>100</v>
      </c>
      <c r="I297" s="32" t="s">
        <v>48</v>
      </c>
      <c r="J297" s="32">
        <v>1</v>
      </c>
      <c r="K297" s="31">
        <v>29000</v>
      </c>
      <c r="L297" s="21">
        <f t="shared" si="35"/>
        <v>0.11506960822029311</v>
      </c>
      <c r="M297" s="22">
        <v>30000</v>
      </c>
      <c r="N297" s="23">
        <f t="shared" si="38"/>
        <v>30000</v>
      </c>
      <c r="O297" s="21">
        <f t="shared" si="36"/>
        <v>0.15352028436582044</v>
      </c>
      <c r="P297" s="24">
        <v>30000</v>
      </c>
      <c r="Q297" s="18">
        <f t="shared" si="39"/>
        <v>30000</v>
      </c>
      <c r="R297" s="21">
        <f t="shared" si="37"/>
        <v>0.15352028436582044</v>
      </c>
    </row>
    <row r="298" spans="1:18" ht="15.5" x14ac:dyDescent="0.45">
      <c r="A298" s="12" t="s">
        <v>623</v>
      </c>
      <c r="B298" s="25" t="s">
        <v>624</v>
      </c>
      <c r="C298" s="14" t="s">
        <v>24</v>
      </c>
      <c r="D298" s="31">
        <v>5051</v>
      </c>
      <c r="E298" s="16">
        <f t="shared" si="32"/>
        <v>5126.7650000000003</v>
      </c>
      <c r="F298" s="17">
        <f t="shared" si="33"/>
        <v>5126.7650000000003</v>
      </c>
      <c r="G298" s="18">
        <f t="shared" si="34"/>
        <v>0</v>
      </c>
      <c r="H298" s="18">
        <v>100</v>
      </c>
      <c r="I298" s="32" t="s">
        <v>48</v>
      </c>
      <c r="J298" s="32">
        <v>1</v>
      </c>
      <c r="K298" s="31">
        <v>7000</v>
      </c>
      <c r="L298" s="21">
        <f t="shared" si="35"/>
        <v>0.36538343380279759</v>
      </c>
      <c r="M298" s="22">
        <v>6000</v>
      </c>
      <c r="N298" s="23">
        <f t="shared" si="38"/>
        <v>6000</v>
      </c>
      <c r="O298" s="21">
        <f t="shared" si="36"/>
        <v>0.17032865754525506</v>
      </c>
      <c r="P298" s="24">
        <v>6000</v>
      </c>
      <c r="Q298" s="18">
        <f t="shared" si="39"/>
        <v>6000</v>
      </c>
      <c r="R298" s="21">
        <f t="shared" si="37"/>
        <v>0.17032865754525506</v>
      </c>
    </row>
    <row r="299" spans="1:18" ht="15.5" x14ac:dyDescent="0.45">
      <c r="A299" s="12" t="s">
        <v>625</v>
      </c>
      <c r="B299" s="25" t="s">
        <v>626</v>
      </c>
      <c r="C299" s="14" t="s">
        <v>10</v>
      </c>
      <c r="D299" s="15">
        <v>36260</v>
      </c>
      <c r="E299" s="16">
        <f t="shared" si="32"/>
        <v>36803.9</v>
      </c>
      <c r="F299" s="17">
        <f t="shared" si="33"/>
        <v>36803.9</v>
      </c>
      <c r="G299" s="18">
        <f t="shared" si="34"/>
        <v>0</v>
      </c>
      <c r="H299" s="18">
        <v>4</v>
      </c>
      <c r="I299" s="19" t="s">
        <v>48</v>
      </c>
      <c r="J299" s="19">
        <v>1</v>
      </c>
      <c r="K299" s="41">
        <v>41000</v>
      </c>
      <c r="L299" s="21">
        <f t="shared" si="35"/>
        <v>0.11401237368865795</v>
      </c>
      <c r="M299" s="22">
        <v>43000</v>
      </c>
      <c r="N299" s="23">
        <f t="shared" si="38"/>
        <v>43000</v>
      </c>
      <c r="O299" s="21">
        <f t="shared" si="36"/>
        <v>0.16835444069786079</v>
      </c>
      <c r="P299" s="24">
        <v>43000</v>
      </c>
      <c r="Q299" s="18">
        <f t="shared" si="39"/>
        <v>43000</v>
      </c>
      <c r="R299" s="21">
        <f t="shared" si="37"/>
        <v>0.16835444069786079</v>
      </c>
    </row>
    <row r="300" spans="1:18" ht="15.5" x14ac:dyDescent="0.45">
      <c r="A300" s="12" t="s">
        <v>627</v>
      </c>
      <c r="B300" s="25" t="s">
        <v>628</v>
      </c>
      <c r="C300" s="14" t="s">
        <v>24</v>
      </c>
      <c r="D300" s="31">
        <v>9065</v>
      </c>
      <c r="E300" s="16">
        <f t="shared" si="32"/>
        <v>9200.9750000000004</v>
      </c>
      <c r="F300" s="17">
        <f t="shared" si="33"/>
        <v>9200.9750000000004</v>
      </c>
      <c r="G300" s="18">
        <f t="shared" si="34"/>
        <v>0</v>
      </c>
      <c r="H300" s="18">
        <v>100</v>
      </c>
      <c r="I300" s="32" t="s">
        <v>48</v>
      </c>
      <c r="J300" s="32">
        <v>1</v>
      </c>
      <c r="K300" s="31">
        <v>11000</v>
      </c>
      <c r="L300" s="21">
        <f t="shared" si="35"/>
        <v>0.19552547420246219</v>
      </c>
      <c r="M300" s="22">
        <v>11000</v>
      </c>
      <c r="N300" s="23">
        <f t="shared" si="38"/>
        <v>11000</v>
      </c>
      <c r="O300" s="21">
        <f t="shared" si="36"/>
        <v>0.19552547420246219</v>
      </c>
      <c r="P300" s="24">
        <v>10300</v>
      </c>
      <c r="Q300" s="18">
        <f t="shared" si="39"/>
        <v>10300</v>
      </c>
      <c r="R300" s="21">
        <f t="shared" si="37"/>
        <v>0.11944658038957823</v>
      </c>
    </row>
    <row r="301" spans="1:18" ht="15.5" x14ac:dyDescent="0.45">
      <c r="A301" s="12" t="s">
        <v>629</v>
      </c>
      <c r="B301" s="25" t="s">
        <v>630</v>
      </c>
      <c r="C301" s="14" t="s">
        <v>24</v>
      </c>
      <c r="D301" s="31">
        <v>15910</v>
      </c>
      <c r="E301" s="16">
        <f t="shared" si="32"/>
        <v>16148.65</v>
      </c>
      <c r="F301" s="17">
        <f t="shared" si="33"/>
        <v>16148.65</v>
      </c>
      <c r="G301" s="18">
        <f t="shared" si="34"/>
        <v>0</v>
      </c>
      <c r="H301" s="18">
        <v>100</v>
      </c>
      <c r="I301" s="32" t="s">
        <v>48</v>
      </c>
      <c r="J301" s="32">
        <v>1</v>
      </c>
      <c r="K301" s="31">
        <v>19000</v>
      </c>
      <c r="L301" s="21">
        <f t="shared" si="35"/>
        <v>0.17656893919925198</v>
      </c>
      <c r="M301" s="22">
        <v>18500</v>
      </c>
      <c r="N301" s="23">
        <f t="shared" si="38"/>
        <v>18500</v>
      </c>
      <c r="O301" s="21">
        <f t="shared" si="36"/>
        <v>0.14560659869400849</v>
      </c>
      <c r="P301" s="24">
        <v>18000</v>
      </c>
      <c r="Q301" s="18">
        <f t="shared" si="39"/>
        <v>18000</v>
      </c>
      <c r="R301" s="21">
        <f t="shared" si="37"/>
        <v>0.11464425818876503</v>
      </c>
    </row>
    <row r="302" spans="1:18" ht="15.5" x14ac:dyDescent="0.45">
      <c r="A302" s="12" t="s">
        <v>631</v>
      </c>
      <c r="B302" s="25" t="s">
        <v>632</v>
      </c>
      <c r="C302" s="14" t="str">
        <f>C242</f>
        <v>OBAT BEBAS TERBATAS</v>
      </c>
      <c r="D302" s="15">
        <v>9231</v>
      </c>
      <c r="E302" s="16">
        <f t="shared" si="32"/>
        <v>9369.4650000000001</v>
      </c>
      <c r="F302" s="17">
        <f t="shared" si="33"/>
        <v>936.94650000000001</v>
      </c>
      <c r="G302" s="18">
        <f t="shared" si="34"/>
        <v>0</v>
      </c>
      <c r="H302" s="18">
        <v>100</v>
      </c>
      <c r="I302" s="19" t="s">
        <v>29</v>
      </c>
      <c r="J302" s="19">
        <v>10</v>
      </c>
      <c r="K302" s="26">
        <v>2500</v>
      </c>
      <c r="L302" s="21">
        <f t="shared" si="35"/>
        <v>1.6682419967415429</v>
      </c>
      <c r="M302" s="22">
        <v>13000</v>
      </c>
      <c r="N302" s="23">
        <f t="shared" si="38"/>
        <v>1300</v>
      </c>
      <c r="O302" s="21">
        <f t="shared" si="36"/>
        <v>0.38748583830560229</v>
      </c>
      <c r="P302" s="24">
        <v>12000</v>
      </c>
      <c r="Q302" s="18">
        <f t="shared" si="39"/>
        <v>1200</v>
      </c>
      <c r="R302" s="21">
        <f t="shared" si="37"/>
        <v>0.28075615843594054</v>
      </c>
    </row>
    <row r="303" spans="1:18" ht="15.5" x14ac:dyDescent="0.45">
      <c r="A303" s="12" t="s">
        <v>633</v>
      </c>
      <c r="B303" s="25" t="s">
        <v>634</v>
      </c>
      <c r="C303" s="14" t="str">
        <f>C301</f>
        <v>OBAT BEBAS</v>
      </c>
      <c r="D303" s="15">
        <v>12132</v>
      </c>
      <c r="E303" s="16">
        <f t="shared" si="32"/>
        <v>12313.98</v>
      </c>
      <c r="F303" s="17">
        <f t="shared" si="33"/>
        <v>1231.3979999999999</v>
      </c>
      <c r="G303" s="18">
        <f t="shared" si="34"/>
        <v>0</v>
      </c>
      <c r="H303" s="18">
        <v>100</v>
      </c>
      <c r="I303" s="19" t="s">
        <v>29</v>
      </c>
      <c r="J303" s="19">
        <v>10</v>
      </c>
      <c r="K303" s="26">
        <v>3000</v>
      </c>
      <c r="L303" s="21">
        <f t="shared" si="35"/>
        <v>1.4362553780337473</v>
      </c>
      <c r="M303" s="22">
        <v>16000</v>
      </c>
      <c r="N303" s="23">
        <f t="shared" si="38"/>
        <v>1600</v>
      </c>
      <c r="O303" s="21">
        <f t="shared" si="36"/>
        <v>0.29933620161799851</v>
      </c>
      <c r="P303" s="24">
        <v>15500</v>
      </c>
      <c r="Q303" s="18">
        <f t="shared" si="39"/>
        <v>1550</v>
      </c>
      <c r="R303" s="21">
        <f t="shared" si="37"/>
        <v>0.25873194531743604</v>
      </c>
    </row>
    <row r="304" spans="1:18" ht="15.5" x14ac:dyDescent="0.45">
      <c r="A304" s="12" t="s">
        <v>635</v>
      </c>
      <c r="B304" s="25" t="s">
        <v>636</v>
      </c>
      <c r="C304" s="14" t="str">
        <f>C303</f>
        <v>OBAT BEBAS</v>
      </c>
      <c r="D304" s="15">
        <v>12150</v>
      </c>
      <c r="E304" s="16">
        <f t="shared" ref="E304:E367" si="40">(D304*1.5%)+D304</f>
        <v>12332.25</v>
      </c>
      <c r="F304" s="17">
        <f t="shared" si="33"/>
        <v>1233.2249999999999</v>
      </c>
      <c r="G304" s="18">
        <f t="shared" si="34"/>
        <v>0</v>
      </c>
      <c r="H304" s="18">
        <v>100</v>
      </c>
      <c r="I304" s="19" t="s">
        <v>29</v>
      </c>
      <c r="J304" s="19">
        <v>10</v>
      </c>
      <c r="K304" s="26">
        <v>3000</v>
      </c>
      <c r="L304" s="21">
        <f t="shared" si="35"/>
        <v>1.4326461108070305</v>
      </c>
      <c r="M304" s="22">
        <v>15000</v>
      </c>
      <c r="N304" s="23">
        <f t="shared" si="38"/>
        <v>1500</v>
      </c>
      <c r="O304" s="21">
        <f t="shared" si="36"/>
        <v>0.21632305540351526</v>
      </c>
      <c r="P304" s="24">
        <v>14000</v>
      </c>
      <c r="Q304" s="18">
        <f t="shared" si="39"/>
        <v>1400</v>
      </c>
      <c r="R304" s="21">
        <f t="shared" si="37"/>
        <v>0.13523485170994759</v>
      </c>
    </row>
    <row r="305" spans="1:18" ht="15.5" x14ac:dyDescent="0.45">
      <c r="A305" s="12" t="s">
        <v>637</v>
      </c>
      <c r="B305" s="25" t="s">
        <v>638</v>
      </c>
      <c r="C305" s="60" t="str">
        <f>C304</f>
        <v>OBAT BEBAS</v>
      </c>
      <c r="D305" s="15">
        <v>27000</v>
      </c>
      <c r="E305" s="16">
        <f t="shared" si="40"/>
        <v>27405</v>
      </c>
      <c r="F305" s="17">
        <f t="shared" si="33"/>
        <v>1370.25</v>
      </c>
      <c r="G305" s="18">
        <f t="shared" si="34"/>
        <v>0</v>
      </c>
      <c r="H305" s="18">
        <v>100</v>
      </c>
      <c r="I305" s="19" t="s">
        <v>29</v>
      </c>
      <c r="J305" s="19">
        <v>20</v>
      </c>
      <c r="K305" s="26">
        <v>3000</v>
      </c>
      <c r="L305" s="21">
        <f t="shared" si="35"/>
        <v>1.1893814997263272</v>
      </c>
      <c r="M305" s="22">
        <v>35000</v>
      </c>
      <c r="N305" s="23">
        <f t="shared" si="38"/>
        <v>1750</v>
      </c>
      <c r="O305" s="21">
        <f t="shared" si="36"/>
        <v>0.27713920817369092</v>
      </c>
      <c r="P305" s="24">
        <v>32000</v>
      </c>
      <c r="Q305" s="18">
        <f t="shared" si="39"/>
        <v>1600</v>
      </c>
      <c r="R305" s="21">
        <f t="shared" si="37"/>
        <v>0.16767013318737456</v>
      </c>
    </row>
    <row r="306" spans="1:18" ht="15.5" x14ac:dyDescent="0.45">
      <c r="A306" s="12" t="s">
        <v>639</v>
      </c>
      <c r="B306" s="25" t="s">
        <v>640</v>
      </c>
      <c r="C306" s="60" t="str">
        <f>C305</f>
        <v>OBAT BEBAS</v>
      </c>
      <c r="D306" s="15">
        <v>31849</v>
      </c>
      <c r="E306" s="16">
        <f t="shared" si="40"/>
        <v>32326.735000000001</v>
      </c>
      <c r="F306" s="17">
        <f t="shared" si="33"/>
        <v>1616.3367499999999</v>
      </c>
      <c r="G306" s="18">
        <f t="shared" si="34"/>
        <v>0</v>
      </c>
      <c r="H306" s="18">
        <v>100</v>
      </c>
      <c r="I306" s="19" t="s">
        <v>29</v>
      </c>
      <c r="J306" s="19">
        <v>20</v>
      </c>
      <c r="K306" s="26">
        <v>4000</v>
      </c>
      <c r="L306" s="21">
        <f t="shared" si="35"/>
        <v>1.4747318280055193</v>
      </c>
      <c r="M306" s="22">
        <v>40000</v>
      </c>
      <c r="N306" s="23">
        <f t="shared" si="38"/>
        <v>2000</v>
      </c>
      <c r="O306" s="21">
        <f t="shared" si="36"/>
        <v>0.23736591400275969</v>
      </c>
      <c r="P306" s="24">
        <v>38000</v>
      </c>
      <c r="Q306" s="18">
        <f t="shared" si="39"/>
        <v>1900</v>
      </c>
      <c r="R306" s="21">
        <f t="shared" si="37"/>
        <v>0.1754976183026217</v>
      </c>
    </row>
    <row r="307" spans="1:18" ht="15.5" x14ac:dyDescent="0.45">
      <c r="A307" s="12" t="s">
        <v>641</v>
      </c>
      <c r="B307" s="25" t="s">
        <v>642</v>
      </c>
      <c r="C307" s="14" t="str">
        <f>C306</f>
        <v>OBAT BEBAS</v>
      </c>
      <c r="D307" s="15">
        <v>64001</v>
      </c>
      <c r="E307" s="16">
        <f t="shared" si="40"/>
        <v>64961.014999999999</v>
      </c>
      <c r="F307" s="17">
        <f t="shared" si="33"/>
        <v>21653.671666666665</v>
      </c>
      <c r="G307" s="18">
        <f t="shared" si="34"/>
        <v>0</v>
      </c>
      <c r="H307" s="18">
        <v>3</v>
      </c>
      <c r="I307" s="19" t="s">
        <v>29</v>
      </c>
      <c r="J307" s="19">
        <v>3</v>
      </c>
      <c r="K307" s="26">
        <v>28000</v>
      </c>
      <c r="L307" s="21">
        <f t="shared" si="35"/>
        <v>0.29308324385017698</v>
      </c>
      <c r="M307" s="22">
        <v>75000</v>
      </c>
      <c r="N307" s="23">
        <f t="shared" si="38"/>
        <v>25000</v>
      </c>
      <c r="O307" s="21">
        <f t="shared" si="36"/>
        <v>0.15453861058051518</v>
      </c>
      <c r="P307" s="24">
        <v>73000</v>
      </c>
      <c r="Q307" s="18">
        <f t="shared" si="39"/>
        <v>24333.333333333332</v>
      </c>
      <c r="R307" s="21">
        <f t="shared" si="37"/>
        <v>0.12375091429836804</v>
      </c>
    </row>
    <row r="308" spans="1:18" ht="15.5" x14ac:dyDescent="0.45">
      <c r="A308" s="12" t="s">
        <v>643</v>
      </c>
      <c r="B308" s="25" t="s">
        <v>644</v>
      </c>
      <c r="C308" s="14" t="s">
        <v>24</v>
      </c>
      <c r="D308" s="15">
        <v>36093</v>
      </c>
      <c r="E308" s="16">
        <f t="shared" si="40"/>
        <v>36634.394999999997</v>
      </c>
      <c r="F308" s="17">
        <f t="shared" si="33"/>
        <v>3663.4394999999995</v>
      </c>
      <c r="G308" s="18">
        <f t="shared" si="34"/>
        <v>0</v>
      </c>
      <c r="H308" s="18">
        <v>100</v>
      </c>
      <c r="I308" s="19" t="s">
        <v>29</v>
      </c>
      <c r="J308" s="19">
        <v>10</v>
      </c>
      <c r="K308" s="26">
        <v>7000</v>
      </c>
      <c r="L308" s="21">
        <f t="shared" si="35"/>
        <v>0.91077264958244863</v>
      </c>
      <c r="M308" s="22">
        <v>44000</v>
      </c>
      <c r="N308" s="23">
        <f t="shared" si="38"/>
        <v>4400</v>
      </c>
      <c r="O308" s="21">
        <f t="shared" si="36"/>
        <v>0.20105709402325345</v>
      </c>
      <c r="P308" s="24">
        <v>41000</v>
      </c>
      <c r="Q308" s="18">
        <f t="shared" si="39"/>
        <v>4100</v>
      </c>
      <c r="R308" s="21">
        <f t="shared" si="37"/>
        <v>0.11916683761257708</v>
      </c>
    </row>
    <row r="309" spans="1:18" ht="15.5" x14ac:dyDescent="0.45">
      <c r="A309" s="12" t="s">
        <v>645</v>
      </c>
      <c r="B309" s="25" t="s">
        <v>646</v>
      </c>
      <c r="C309" s="60" t="str">
        <f>C308</f>
        <v>OBAT BEBAS</v>
      </c>
      <c r="D309" s="15">
        <v>340721</v>
      </c>
      <c r="E309" s="16">
        <f t="shared" si="40"/>
        <v>345831.815</v>
      </c>
      <c r="F309" s="17">
        <f t="shared" si="33"/>
        <v>6916.6363000000001</v>
      </c>
      <c r="G309" s="18">
        <f t="shared" si="34"/>
        <v>0</v>
      </c>
      <c r="H309" s="18">
        <v>100</v>
      </c>
      <c r="I309" s="19" t="s">
        <v>647</v>
      </c>
      <c r="J309" s="19">
        <v>50</v>
      </c>
      <c r="K309" s="26">
        <v>8500</v>
      </c>
      <c r="L309" s="21">
        <f t="shared" si="35"/>
        <v>0.22892105805823559</v>
      </c>
      <c r="M309" s="22">
        <f>8000*50</f>
        <v>400000</v>
      </c>
      <c r="N309" s="23">
        <f t="shared" si="38"/>
        <v>8000</v>
      </c>
      <c r="O309" s="21">
        <f t="shared" si="36"/>
        <v>0.15663158405480998</v>
      </c>
      <c r="P309" s="24">
        <v>390000</v>
      </c>
      <c r="Q309" s="18">
        <f t="shared" si="39"/>
        <v>7800</v>
      </c>
      <c r="R309" s="21">
        <f t="shared" si="37"/>
        <v>0.12771579445343972</v>
      </c>
    </row>
    <row r="310" spans="1:18" ht="15.5" x14ac:dyDescent="0.45">
      <c r="A310" s="12" t="s">
        <v>648</v>
      </c>
      <c r="B310" s="25" t="s">
        <v>649</v>
      </c>
      <c r="C310" s="14" t="s">
        <v>10</v>
      </c>
      <c r="D310" s="15">
        <f>111000/24</f>
        <v>4625</v>
      </c>
      <c r="E310" s="16">
        <f t="shared" si="40"/>
        <v>4694.375</v>
      </c>
      <c r="F310" s="17">
        <f t="shared" si="33"/>
        <v>4694.375</v>
      </c>
      <c r="G310" s="18">
        <f t="shared" si="34"/>
        <v>0</v>
      </c>
      <c r="H310" s="18">
        <v>100</v>
      </c>
      <c r="I310" s="19" t="s">
        <v>11</v>
      </c>
      <c r="J310" s="19">
        <v>1</v>
      </c>
      <c r="K310" s="41">
        <v>12000</v>
      </c>
      <c r="L310" s="21">
        <f t="shared" si="35"/>
        <v>1.5562508321129012</v>
      </c>
      <c r="M310" s="22">
        <v>11000</v>
      </c>
      <c r="N310" s="23">
        <f t="shared" si="38"/>
        <v>11000</v>
      </c>
      <c r="O310" s="21">
        <f t="shared" si="36"/>
        <v>1.343229929436826</v>
      </c>
      <c r="P310" s="24">
        <v>10000</v>
      </c>
      <c r="Q310" s="18">
        <f t="shared" si="39"/>
        <v>10000</v>
      </c>
      <c r="R310" s="21">
        <f t="shared" si="37"/>
        <v>1.130209026760751</v>
      </c>
    </row>
    <row r="311" spans="1:18" ht="15.5" x14ac:dyDescent="0.45">
      <c r="A311" s="12" t="s">
        <v>650</v>
      </c>
      <c r="B311" s="25" t="s">
        <v>651</v>
      </c>
      <c r="C311" s="14" t="s">
        <v>10</v>
      </c>
      <c r="D311" s="15">
        <f>133200/24</f>
        <v>5550</v>
      </c>
      <c r="E311" s="16">
        <f t="shared" si="40"/>
        <v>5633.25</v>
      </c>
      <c r="F311" s="17">
        <f t="shared" si="33"/>
        <v>5633.25</v>
      </c>
      <c r="G311" s="18">
        <f t="shared" si="34"/>
        <v>0</v>
      </c>
      <c r="H311" s="18">
        <v>100</v>
      </c>
      <c r="I311" s="19" t="s">
        <v>11</v>
      </c>
      <c r="J311" s="19">
        <v>1</v>
      </c>
      <c r="K311" s="41">
        <v>12000</v>
      </c>
      <c r="L311" s="21">
        <f t="shared" si="35"/>
        <v>1.130209026760751</v>
      </c>
      <c r="M311" s="22">
        <v>11000</v>
      </c>
      <c r="N311" s="23">
        <f t="shared" si="38"/>
        <v>11000</v>
      </c>
      <c r="O311" s="21">
        <f t="shared" si="36"/>
        <v>0.95269160786402163</v>
      </c>
      <c r="P311" s="24">
        <v>10000</v>
      </c>
      <c r="Q311" s="18">
        <f t="shared" si="39"/>
        <v>10000</v>
      </c>
      <c r="R311" s="21">
        <f t="shared" si="37"/>
        <v>0.7751741889672924</v>
      </c>
    </row>
    <row r="312" spans="1:18" ht="15.5" x14ac:dyDescent="0.45">
      <c r="A312" s="12" t="s">
        <v>652</v>
      </c>
      <c r="B312" s="25" t="s">
        <v>653</v>
      </c>
      <c r="C312" s="14" t="s">
        <v>10</v>
      </c>
      <c r="D312" s="15">
        <v>5833</v>
      </c>
      <c r="E312" s="16">
        <f t="shared" si="40"/>
        <v>5920.4949999999999</v>
      </c>
      <c r="F312" s="17">
        <f t="shared" si="33"/>
        <v>5920.4949999999999</v>
      </c>
      <c r="G312" s="18">
        <f t="shared" si="34"/>
        <v>0</v>
      </c>
      <c r="H312" s="18">
        <v>100</v>
      </c>
      <c r="I312" s="19" t="s">
        <v>11</v>
      </c>
      <c r="J312" s="19">
        <v>1</v>
      </c>
      <c r="K312" s="41">
        <v>12000</v>
      </c>
      <c r="L312" s="21">
        <f t="shared" si="35"/>
        <v>1.0268575516067491</v>
      </c>
      <c r="M312" s="22">
        <v>11000</v>
      </c>
      <c r="N312" s="23">
        <f t="shared" si="38"/>
        <v>11000</v>
      </c>
      <c r="O312" s="21">
        <f t="shared" si="36"/>
        <v>0.85795275563952</v>
      </c>
      <c r="P312" s="24">
        <v>10500</v>
      </c>
      <c r="Q312" s="18">
        <f t="shared" si="39"/>
        <v>10500</v>
      </c>
      <c r="R312" s="21">
        <f t="shared" si="37"/>
        <v>0.77350035765590552</v>
      </c>
    </row>
    <row r="313" spans="1:18" ht="15.5" x14ac:dyDescent="0.45">
      <c r="A313" s="12" t="s">
        <v>654</v>
      </c>
      <c r="B313" s="25" t="s">
        <v>655</v>
      </c>
      <c r="C313" s="14" t="s">
        <v>24</v>
      </c>
      <c r="D313" s="15">
        <v>4700</v>
      </c>
      <c r="E313" s="16">
        <f t="shared" si="40"/>
        <v>4770.5</v>
      </c>
      <c r="F313" s="17">
        <f t="shared" si="33"/>
        <v>4770.5</v>
      </c>
      <c r="G313" s="18">
        <f t="shared" si="34"/>
        <v>0</v>
      </c>
      <c r="H313" s="18">
        <v>3</v>
      </c>
      <c r="I313" s="19" t="s">
        <v>11</v>
      </c>
      <c r="J313" s="19">
        <v>1</v>
      </c>
      <c r="K313" s="41">
        <v>6000</v>
      </c>
      <c r="L313" s="21">
        <f t="shared" si="35"/>
        <v>0.25772979771512422</v>
      </c>
      <c r="M313" s="22">
        <v>6000</v>
      </c>
      <c r="N313" s="23">
        <f t="shared" si="38"/>
        <v>6000</v>
      </c>
      <c r="O313" s="21">
        <f t="shared" si="36"/>
        <v>0.25772979771512422</v>
      </c>
      <c r="P313" s="24">
        <v>6000</v>
      </c>
      <c r="Q313" s="18">
        <f t="shared" si="39"/>
        <v>6000</v>
      </c>
      <c r="R313" s="21">
        <f t="shared" si="37"/>
        <v>0.25772979771512422</v>
      </c>
    </row>
    <row r="314" spans="1:18" ht="15.5" x14ac:dyDescent="0.45">
      <c r="A314" s="12" t="s">
        <v>656</v>
      </c>
      <c r="B314" s="25" t="s">
        <v>657</v>
      </c>
      <c r="C314" s="14" t="s">
        <v>24</v>
      </c>
      <c r="D314" s="15">
        <v>8300</v>
      </c>
      <c r="E314" s="16">
        <f t="shared" si="40"/>
        <v>8424.5</v>
      </c>
      <c r="F314" s="17">
        <f t="shared" si="33"/>
        <v>8424.5</v>
      </c>
      <c r="G314" s="18">
        <f t="shared" si="34"/>
        <v>0</v>
      </c>
      <c r="H314" s="18">
        <v>3</v>
      </c>
      <c r="I314" s="19" t="s">
        <v>11</v>
      </c>
      <c r="J314" s="19">
        <v>1</v>
      </c>
      <c r="K314" s="41">
        <v>10000</v>
      </c>
      <c r="L314" s="21">
        <f t="shared" si="35"/>
        <v>0.18701406611668348</v>
      </c>
      <c r="M314" s="22">
        <v>10000</v>
      </c>
      <c r="N314" s="23">
        <f t="shared" si="38"/>
        <v>10000</v>
      </c>
      <c r="O314" s="21">
        <f t="shared" si="36"/>
        <v>0.18701406611668348</v>
      </c>
      <c r="P314" s="24">
        <v>9500</v>
      </c>
      <c r="Q314" s="18">
        <f t="shared" si="39"/>
        <v>9500</v>
      </c>
      <c r="R314" s="21">
        <f t="shared" si="37"/>
        <v>0.12766336281084931</v>
      </c>
    </row>
    <row r="315" spans="1:18" ht="15.5" x14ac:dyDescent="0.45">
      <c r="A315" s="12" t="s">
        <v>658</v>
      </c>
      <c r="B315" s="25" t="s">
        <v>659</v>
      </c>
      <c r="C315" s="14" t="str">
        <f>C313</f>
        <v>OBAT BEBAS</v>
      </c>
      <c r="D315" s="15">
        <f>150000/12</f>
        <v>12500</v>
      </c>
      <c r="E315" s="16">
        <f t="shared" si="40"/>
        <v>12687.5</v>
      </c>
      <c r="F315" s="17">
        <f t="shared" si="33"/>
        <v>12687.5</v>
      </c>
      <c r="G315" s="18">
        <f t="shared" si="34"/>
        <v>0</v>
      </c>
      <c r="H315" s="18">
        <v>24</v>
      </c>
      <c r="I315" s="19" t="s">
        <v>11</v>
      </c>
      <c r="J315" s="19">
        <v>1</v>
      </c>
      <c r="K315" s="26">
        <v>18000</v>
      </c>
      <c r="L315" s="21">
        <f t="shared" si="35"/>
        <v>0.41871921182266009</v>
      </c>
      <c r="M315" s="22">
        <v>14500</v>
      </c>
      <c r="N315" s="23">
        <f t="shared" si="38"/>
        <v>14500</v>
      </c>
      <c r="O315" s="21">
        <f t="shared" si="36"/>
        <v>0.14285714285714285</v>
      </c>
      <c r="P315" s="24">
        <v>14500</v>
      </c>
      <c r="Q315" s="18">
        <f t="shared" si="39"/>
        <v>14500</v>
      </c>
      <c r="R315" s="21">
        <f t="shared" si="37"/>
        <v>0.14285714285714285</v>
      </c>
    </row>
    <row r="316" spans="1:18" ht="15.5" x14ac:dyDescent="0.45">
      <c r="A316" s="12" t="s">
        <v>660</v>
      </c>
      <c r="B316" s="61" t="s">
        <v>661</v>
      </c>
      <c r="C316" s="14" t="s">
        <v>10</v>
      </c>
      <c r="D316" s="28">
        <v>10000</v>
      </c>
      <c r="E316" s="16">
        <f t="shared" si="40"/>
        <v>10150</v>
      </c>
      <c r="F316" s="17">
        <f t="shared" si="33"/>
        <v>10150</v>
      </c>
      <c r="G316" s="18">
        <f t="shared" si="34"/>
        <v>0</v>
      </c>
      <c r="H316" s="18">
        <v>100</v>
      </c>
      <c r="I316" s="28" t="s">
        <v>11</v>
      </c>
      <c r="J316" s="19">
        <v>1</v>
      </c>
      <c r="K316" s="62">
        <v>13000</v>
      </c>
      <c r="L316" s="21">
        <f t="shared" si="35"/>
        <v>0.28078817733990147</v>
      </c>
      <c r="M316" s="30">
        <v>12500</v>
      </c>
      <c r="N316" s="23">
        <f t="shared" si="38"/>
        <v>12500</v>
      </c>
      <c r="O316" s="21">
        <f t="shared" si="36"/>
        <v>0.23152709359605911</v>
      </c>
      <c r="P316" s="24">
        <v>12000</v>
      </c>
      <c r="Q316" s="18">
        <f t="shared" si="39"/>
        <v>12000</v>
      </c>
      <c r="R316" s="21">
        <f t="shared" si="37"/>
        <v>0.18226600985221675</v>
      </c>
    </row>
    <row r="317" spans="1:18" ht="15.5" x14ac:dyDescent="0.45">
      <c r="A317" s="12" t="s">
        <v>662</v>
      </c>
      <c r="B317" s="61" t="s">
        <v>663</v>
      </c>
      <c r="C317" s="14" t="s">
        <v>32</v>
      </c>
      <c r="D317" s="28">
        <v>31224</v>
      </c>
      <c r="E317" s="16">
        <f t="shared" si="40"/>
        <v>31692.36</v>
      </c>
      <c r="F317" s="17">
        <f t="shared" si="33"/>
        <v>31692.36</v>
      </c>
      <c r="G317" s="18">
        <f t="shared" si="34"/>
        <v>0</v>
      </c>
      <c r="H317" s="18">
        <v>100</v>
      </c>
      <c r="I317" s="28" t="s">
        <v>29</v>
      </c>
      <c r="J317" s="19">
        <v>1</v>
      </c>
      <c r="K317" s="62">
        <v>38000</v>
      </c>
      <c r="L317" s="21">
        <f t="shared" si="35"/>
        <v>0.19902714723674725</v>
      </c>
      <c r="M317" s="30">
        <v>37000</v>
      </c>
      <c r="N317" s="23">
        <f t="shared" si="38"/>
        <v>37000</v>
      </c>
      <c r="O317" s="21">
        <f t="shared" si="36"/>
        <v>0.16747380125683287</v>
      </c>
      <c r="P317" s="24">
        <v>37000</v>
      </c>
      <c r="Q317" s="18">
        <f t="shared" si="39"/>
        <v>37000</v>
      </c>
      <c r="R317" s="21">
        <f t="shared" si="37"/>
        <v>0.16747380125683287</v>
      </c>
    </row>
    <row r="318" spans="1:18" ht="15.5" x14ac:dyDescent="0.45">
      <c r="A318" s="12" t="s">
        <v>664</v>
      </c>
      <c r="B318" s="25" t="s">
        <v>665</v>
      </c>
      <c r="C318" s="14" t="s">
        <v>10</v>
      </c>
      <c r="D318" s="15">
        <v>7708</v>
      </c>
      <c r="E318" s="16">
        <f t="shared" si="40"/>
        <v>7823.62</v>
      </c>
      <c r="F318" s="17">
        <f t="shared" si="33"/>
        <v>7823.62</v>
      </c>
      <c r="G318" s="18">
        <f t="shared" si="34"/>
        <v>0</v>
      </c>
      <c r="H318" s="18">
        <v>100</v>
      </c>
      <c r="I318" s="19" t="s">
        <v>11</v>
      </c>
      <c r="J318" s="19">
        <v>1</v>
      </c>
      <c r="K318" s="41">
        <v>12000</v>
      </c>
      <c r="L318" s="21">
        <f t="shared" si="35"/>
        <v>0.5338168264818588</v>
      </c>
      <c r="M318" s="22">
        <v>11000</v>
      </c>
      <c r="N318" s="23">
        <f t="shared" si="38"/>
        <v>11000</v>
      </c>
      <c r="O318" s="21">
        <f t="shared" si="36"/>
        <v>0.40599875760837056</v>
      </c>
      <c r="P318" s="24">
        <v>10000</v>
      </c>
      <c r="Q318" s="18">
        <f t="shared" si="39"/>
        <v>10000</v>
      </c>
      <c r="R318" s="21">
        <f t="shared" si="37"/>
        <v>0.27818068873488233</v>
      </c>
    </row>
    <row r="319" spans="1:18" ht="15.5" x14ac:dyDescent="0.45">
      <c r="A319" s="12" t="s">
        <v>666</v>
      </c>
      <c r="B319" s="25" t="s">
        <v>667</v>
      </c>
      <c r="C319" s="14" t="s">
        <v>10</v>
      </c>
      <c r="D319" s="15">
        <f>185000/24</f>
        <v>7708.333333333333</v>
      </c>
      <c r="E319" s="16">
        <f t="shared" si="40"/>
        <v>7823.958333333333</v>
      </c>
      <c r="F319" s="17">
        <f t="shared" si="33"/>
        <v>7823.958333333333</v>
      </c>
      <c r="G319" s="18">
        <f t="shared" si="34"/>
        <v>0</v>
      </c>
      <c r="H319" s="18">
        <v>100</v>
      </c>
      <c r="I319" s="19" t="s">
        <v>11</v>
      </c>
      <c r="J319" s="19">
        <v>1</v>
      </c>
      <c r="K319" s="41">
        <v>12000</v>
      </c>
      <c r="L319" s="21">
        <f t="shared" si="35"/>
        <v>0.53375049926774065</v>
      </c>
      <c r="M319" s="22">
        <v>11000</v>
      </c>
      <c r="N319" s="23">
        <f t="shared" si="38"/>
        <v>11000</v>
      </c>
      <c r="O319" s="21">
        <f t="shared" si="36"/>
        <v>0.40593795766209567</v>
      </c>
      <c r="P319" s="24">
        <v>10000</v>
      </c>
      <c r="Q319" s="18">
        <f t="shared" si="39"/>
        <v>10000</v>
      </c>
      <c r="R319" s="21">
        <f t="shared" si="37"/>
        <v>0.27812541605645058</v>
      </c>
    </row>
    <row r="320" spans="1:18" ht="15.5" x14ac:dyDescent="0.45">
      <c r="A320" s="63" t="s">
        <v>668</v>
      </c>
      <c r="B320" s="25" t="s">
        <v>669</v>
      </c>
      <c r="C320" s="14" t="s">
        <v>10</v>
      </c>
      <c r="D320" s="41">
        <f>185000/24</f>
        <v>7708.333333333333</v>
      </c>
      <c r="E320" s="16">
        <f t="shared" si="40"/>
        <v>7823.958333333333</v>
      </c>
      <c r="F320" s="64">
        <f t="shared" si="33"/>
        <v>7823.958333333333</v>
      </c>
      <c r="G320" s="18">
        <f t="shared" si="34"/>
        <v>0</v>
      </c>
      <c r="H320" s="18">
        <f>24*5</f>
        <v>120</v>
      </c>
      <c r="I320" s="65" t="s">
        <v>11</v>
      </c>
      <c r="J320" s="65">
        <v>1</v>
      </c>
      <c r="K320" s="41">
        <v>12000</v>
      </c>
      <c r="L320" s="21">
        <f t="shared" si="35"/>
        <v>0.53375049926774065</v>
      </c>
      <c r="M320" s="41">
        <v>11000</v>
      </c>
      <c r="N320" s="23">
        <f t="shared" si="38"/>
        <v>11000</v>
      </c>
      <c r="O320" s="21">
        <f t="shared" si="36"/>
        <v>0.40593795766209567</v>
      </c>
      <c r="P320" s="62">
        <v>10000</v>
      </c>
      <c r="Q320" s="18">
        <f t="shared" si="39"/>
        <v>10000</v>
      </c>
      <c r="R320" s="21">
        <f t="shared" si="37"/>
        <v>0.27812541605645058</v>
      </c>
    </row>
    <row r="321" spans="1:18" ht="15.5" x14ac:dyDescent="0.45">
      <c r="A321" s="12" t="s">
        <v>670</v>
      </c>
      <c r="B321" s="25" t="s">
        <v>671</v>
      </c>
      <c r="C321" s="14" t="str">
        <f>C316</f>
        <v>ALKES</v>
      </c>
      <c r="D321" s="15">
        <v>9500</v>
      </c>
      <c r="E321" s="16">
        <f t="shared" si="40"/>
        <v>9642.5</v>
      </c>
      <c r="F321" s="17">
        <f t="shared" si="33"/>
        <v>9642.5</v>
      </c>
      <c r="G321" s="18">
        <f t="shared" si="34"/>
        <v>0</v>
      </c>
      <c r="H321" s="18">
        <f>24*5</f>
        <v>120</v>
      </c>
      <c r="I321" s="19" t="s">
        <v>11</v>
      </c>
      <c r="J321" s="19">
        <v>1</v>
      </c>
      <c r="K321" s="41">
        <v>12000</v>
      </c>
      <c r="L321" s="21">
        <f t="shared" si="35"/>
        <v>0.24449053668654394</v>
      </c>
      <c r="M321" s="22">
        <v>11000</v>
      </c>
      <c r="N321" s="23">
        <f t="shared" si="38"/>
        <v>11000</v>
      </c>
      <c r="O321" s="21">
        <f t="shared" si="36"/>
        <v>0.14078299196266528</v>
      </c>
      <c r="P321" s="24">
        <v>11000</v>
      </c>
      <c r="Q321" s="18">
        <f t="shared" si="39"/>
        <v>11000</v>
      </c>
      <c r="R321" s="21">
        <f t="shared" si="37"/>
        <v>0.14078299196266528</v>
      </c>
    </row>
    <row r="322" spans="1:18" ht="15.5" x14ac:dyDescent="0.45">
      <c r="A322" s="12" t="s">
        <v>672</v>
      </c>
      <c r="B322" s="25" t="s">
        <v>673</v>
      </c>
      <c r="C322" s="14" t="s">
        <v>32</v>
      </c>
      <c r="D322" s="15">
        <v>35839</v>
      </c>
      <c r="E322" s="16">
        <f t="shared" si="40"/>
        <v>36376.584999999999</v>
      </c>
      <c r="F322" s="17">
        <f t="shared" si="33"/>
        <v>36376.584999999999</v>
      </c>
      <c r="G322" s="18">
        <f t="shared" si="34"/>
        <v>0</v>
      </c>
      <c r="H322" s="18">
        <v>1</v>
      </c>
      <c r="I322" s="19" t="s">
        <v>33</v>
      </c>
      <c r="J322" s="19">
        <v>1</v>
      </c>
      <c r="K322" s="41">
        <v>44000</v>
      </c>
      <c r="L322" s="21">
        <f t="shared" si="35"/>
        <v>0.20956928749633869</v>
      </c>
      <c r="M322" s="22">
        <v>43000</v>
      </c>
      <c r="N322" s="23">
        <f t="shared" si="38"/>
        <v>43000</v>
      </c>
      <c r="O322" s="21">
        <f t="shared" si="36"/>
        <v>0.18207907641687643</v>
      </c>
      <c r="P322" s="24">
        <v>42000</v>
      </c>
      <c r="Q322" s="18">
        <f t="shared" si="39"/>
        <v>42000</v>
      </c>
      <c r="R322" s="21">
        <f t="shared" si="37"/>
        <v>0.1545888653374142</v>
      </c>
    </row>
    <row r="323" spans="1:18" ht="15.5" x14ac:dyDescent="0.45">
      <c r="A323" s="12" t="s">
        <v>674</v>
      </c>
      <c r="B323" s="25" t="s">
        <v>675</v>
      </c>
      <c r="C323" s="14" t="s">
        <v>32</v>
      </c>
      <c r="D323" s="15">
        <v>34840</v>
      </c>
      <c r="E323" s="16">
        <f t="shared" si="40"/>
        <v>35362.6</v>
      </c>
      <c r="F323" s="17">
        <f t="shared" si="33"/>
        <v>35362.6</v>
      </c>
      <c r="G323" s="18">
        <f t="shared" si="34"/>
        <v>0</v>
      </c>
      <c r="H323" s="18">
        <v>1</v>
      </c>
      <c r="I323" s="19" t="s">
        <v>72</v>
      </c>
      <c r="J323" s="19">
        <v>1</v>
      </c>
      <c r="K323" s="41">
        <v>43000</v>
      </c>
      <c r="L323" s="21">
        <f t="shared" si="35"/>
        <v>0.21597393856786554</v>
      </c>
      <c r="M323" s="22">
        <v>42000</v>
      </c>
      <c r="N323" s="23">
        <f t="shared" si="38"/>
        <v>42000</v>
      </c>
      <c r="O323" s="21">
        <f t="shared" si="36"/>
        <v>0.18769547488024074</v>
      </c>
      <c r="P323" s="24">
        <v>40000</v>
      </c>
      <c r="Q323" s="18">
        <f t="shared" si="39"/>
        <v>40000</v>
      </c>
      <c r="R323" s="21">
        <f t="shared" si="37"/>
        <v>0.13113854750499118</v>
      </c>
    </row>
    <row r="324" spans="1:18" ht="15.5" x14ac:dyDescent="0.45">
      <c r="A324" s="12" t="s">
        <v>676</v>
      </c>
      <c r="B324" s="61" t="s">
        <v>677</v>
      </c>
      <c r="C324" s="14" t="s">
        <v>10</v>
      </c>
      <c r="D324" s="28">
        <v>10000</v>
      </c>
      <c r="E324" s="16">
        <f t="shared" si="40"/>
        <v>10150</v>
      </c>
      <c r="F324" s="17">
        <f t="shared" ref="F324:F387" si="41">E324/J324</f>
        <v>10150</v>
      </c>
      <c r="G324" s="18">
        <f t="shared" ref="G324:G387" si="42">F324*T324</f>
        <v>0</v>
      </c>
      <c r="H324" s="18">
        <v>100</v>
      </c>
      <c r="I324" s="28" t="s">
        <v>11</v>
      </c>
      <c r="J324" s="19">
        <v>1</v>
      </c>
      <c r="K324" s="62">
        <v>13000</v>
      </c>
      <c r="L324" s="21">
        <f t="shared" ref="L324:L387" si="43">(K324-F324)/F324</f>
        <v>0.28078817733990147</v>
      </c>
      <c r="M324" s="30">
        <v>12500</v>
      </c>
      <c r="N324" s="23">
        <f t="shared" si="38"/>
        <v>12500</v>
      </c>
      <c r="O324" s="21">
        <f t="shared" ref="O324:O387" si="44">(N324-F324)/F324</f>
        <v>0.23152709359605911</v>
      </c>
      <c r="P324" s="24">
        <v>12000</v>
      </c>
      <c r="Q324" s="18">
        <f t="shared" si="39"/>
        <v>12000</v>
      </c>
      <c r="R324" s="21">
        <f t="shared" ref="R324:R387" si="45">(Q324-F324)/F324</f>
        <v>0.18226600985221675</v>
      </c>
    </row>
    <row r="325" spans="1:18" ht="15.5" x14ac:dyDescent="0.45">
      <c r="A325" s="12" t="s">
        <v>678</v>
      </c>
      <c r="B325" s="25" t="s">
        <v>679</v>
      </c>
      <c r="C325" s="14" t="s">
        <v>585</v>
      </c>
      <c r="D325" s="15">
        <v>30594</v>
      </c>
      <c r="E325" s="16">
        <f t="shared" si="40"/>
        <v>31052.91</v>
      </c>
      <c r="F325" s="17">
        <f t="shared" si="41"/>
        <v>31052.91</v>
      </c>
      <c r="G325" s="18">
        <f t="shared" si="42"/>
        <v>0</v>
      </c>
      <c r="H325" s="18">
        <v>100</v>
      </c>
      <c r="I325" s="19" t="s">
        <v>11</v>
      </c>
      <c r="J325" s="19">
        <v>1</v>
      </c>
      <c r="K325" s="41">
        <v>37000</v>
      </c>
      <c r="L325" s="21">
        <f t="shared" si="43"/>
        <v>0.19151474048647937</v>
      </c>
      <c r="M325" s="22">
        <v>36000</v>
      </c>
      <c r="N325" s="23">
        <f t="shared" si="38"/>
        <v>36000</v>
      </c>
      <c r="O325" s="21">
        <f t="shared" si="44"/>
        <v>0.15931163939225021</v>
      </c>
      <c r="P325" s="24">
        <v>36000</v>
      </c>
      <c r="Q325" s="18">
        <f t="shared" si="39"/>
        <v>36000</v>
      </c>
      <c r="R325" s="21">
        <f t="shared" si="45"/>
        <v>0.15931163939225021</v>
      </c>
    </row>
    <row r="326" spans="1:18" ht="15.5" x14ac:dyDescent="0.45">
      <c r="A326" s="12" t="s">
        <v>680</v>
      </c>
      <c r="B326" s="25" t="s">
        <v>681</v>
      </c>
      <c r="C326" s="14" t="s">
        <v>10</v>
      </c>
      <c r="D326" s="15">
        <f>110000/12</f>
        <v>9166.6666666666661</v>
      </c>
      <c r="E326" s="16">
        <f t="shared" si="40"/>
        <v>9304.1666666666661</v>
      </c>
      <c r="F326" s="17">
        <f t="shared" si="41"/>
        <v>9304.1666666666661</v>
      </c>
      <c r="G326" s="18">
        <f t="shared" si="42"/>
        <v>0</v>
      </c>
      <c r="H326" s="18">
        <f>24*5</f>
        <v>120</v>
      </c>
      <c r="I326" s="19" t="s">
        <v>11</v>
      </c>
      <c r="J326" s="19">
        <v>1</v>
      </c>
      <c r="K326" s="41">
        <v>15000</v>
      </c>
      <c r="L326" s="21">
        <f t="shared" si="43"/>
        <v>0.61218092252575018</v>
      </c>
      <c r="M326" s="22">
        <v>12000</v>
      </c>
      <c r="N326" s="23">
        <f t="shared" si="38"/>
        <v>12000</v>
      </c>
      <c r="O326" s="21">
        <f t="shared" si="44"/>
        <v>0.28974473802060019</v>
      </c>
      <c r="P326" s="24">
        <v>11000</v>
      </c>
      <c r="Q326" s="18">
        <f t="shared" si="39"/>
        <v>11000</v>
      </c>
      <c r="R326" s="21">
        <f t="shared" si="45"/>
        <v>0.18226600985221683</v>
      </c>
    </row>
    <row r="327" spans="1:18" ht="15.5" x14ac:dyDescent="0.45">
      <c r="A327" s="12" t="s">
        <v>682</v>
      </c>
      <c r="B327" s="25" t="s">
        <v>683</v>
      </c>
      <c r="C327" s="14" t="str">
        <f>C325</f>
        <v>obat keras</v>
      </c>
      <c r="D327" s="15">
        <v>11450</v>
      </c>
      <c r="E327" s="16">
        <f t="shared" si="40"/>
        <v>11621.75</v>
      </c>
      <c r="F327" s="17">
        <f t="shared" si="41"/>
        <v>11621.75</v>
      </c>
      <c r="G327" s="18">
        <f t="shared" si="42"/>
        <v>0</v>
      </c>
      <c r="H327" s="18">
        <v>24</v>
      </c>
      <c r="I327" s="19" t="s">
        <v>72</v>
      </c>
      <c r="J327" s="19">
        <v>1</v>
      </c>
      <c r="K327" s="26">
        <v>16000</v>
      </c>
      <c r="L327" s="21">
        <f t="shared" si="43"/>
        <v>0.37672897799384775</v>
      </c>
      <c r="M327" s="22">
        <v>13500</v>
      </c>
      <c r="N327" s="23">
        <f t="shared" si="38"/>
        <v>13500</v>
      </c>
      <c r="O327" s="21">
        <f t="shared" si="44"/>
        <v>0.16161507518230903</v>
      </c>
      <c r="P327" s="24">
        <v>13000</v>
      </c>
      <c r="Q327" s="18">
        <f t="shared" si="39"/>
        <v>13000</v>
      </c>
      <c r="R327" s="21">
        <f t="shared" si="45"/>
        <v>0.11859229462000129</v>
      </c>
    </row>
    <row r="328" spans="1:18" ht="15.5" x14ac:dyDescent="0.45">
      <c r="A328" s="12" t="s">
        <v>684</v>
      </c>
      <c r="B328" s="25" t="s">
        <v>685</v>
      </c>
      <c r="C328" s="14" t="s">
        <v>24</v>
      </c>
      <c r="D328" s="66">
        <v>45540</v>
      </c>
      <c r="E328" s="16">
        <f t="shared" si="40"/>
        <v>46223.1</v>
      </c>
      <c r="F328" s="17">
        <f t="shared" si="41"/>
        <v>4622.3099999999995</v>
      </c>
      <c r="G328" s="18">
        <f t="shared" si="42"/>
        <v>0</v>
      </c>
      <c r="H328" s="18">
        <v>100</v>
      </c>
      <c r="I328" s="19" t="s">
        <v>29</v>
      </c>
      <c r="J328" s="19">
        <v>10</v>
      </c>
      <c r="K328" s="49">
        <v>8000</v>
      </c>
      <c r="L328" s="21">
        <f t="shared" si="43"/>
        <v>0.7307363634200218</v>
      </c>
      <c r="M328" s="30">
        <v>68000</v>
      </c>
      <c r="N328" s="23">
        <f t="shared" si="38"/>
        <v>6800</v>
      </c>
      <c r="O328" s="21">
        <f t="shared" si="44"/>
        <v>0.4711259089070185</v>
      </c>
      <c r="P328" s="24">
        <v>65000</v>
      </c>
      <c r="Q328" s="18">
        <f t="shared" si="39"/>
        <v>6500</v>
      </c>
      <c r="R328" s="21">
        <f t="shared" si="45"/>
        <v>0.40622329527876772</v>
      </c>
    </row>
    <row r="329" spans="1:18" ht="15.5" x14ac:dyDescent="0.45">
      <c r="A329" s="12" t="s">
        <v>686</v>
      </c>
      <c r="B329" s="25" t="s">
        <v>687</v>
      </c>
      <c r="C329" s="14" t="s">
        <v>24</v>
      </c>
      <c r="D329" s="15">
        <v>107727</v>
      </c>
      <c r="E329" s="16">
        <f t="shared" si="40"/>
        <v>109342.905</v>
      </c>
      <c r="F329" s="17">
        <f t="shared" si="41"/>
        <v>10934.290499999999</v>
      </c>
      <c r="G329" s="18">
        <f t="shared" si="42"/>
        <v>0</v>
      </c>
      <c r="H329" s="18">
        <v>100</v>
      </c>
      <c r="I329" s="19" t="s">
        <v>29</v>
      </c>
      <c r="J329" s="19">
        <v>10</v>
      </c>
      <c r="K329" s="26">
        <v>15000</v>
      </c>
      <c r="L329" s="21">
        <f t="shared" si="43"/>
        <v>0.37183112155288001</v>
      </c>
      <c r="M329" s="22">
        <v>130000</v>
      </c>
      <c r="N329" s="23">
        <f t="shared" si="38"/>
        <v>13000</v>
      </c>
      <c r="O329" s="21">
        <f t="shared" si="44"/>
        <v>0.18892030534582935</v>
      </c>
      <c r="P329" s="24">
        <v>130000</v>
      </c>
      <c r="Q329" s="18">
        <f t="shared" si="39"/>
        <v>13000</v>
      </c>
      <c r="R329" s="21">
        <f t="shared" si="45"/>
        <v>0.18892030534582935</v>
      </c>
    </row>
    <row r="330" spans="1:18" ht="15.5" x14ac:dyDescent="0.45">
      <c r="A330" s="12" t="s">
        <v>688</v>
      </c>
      <c r="B330" s="25" t="s">
        <v>689</v>
      </c>
      <c r="C330" s="14" t="s">
        <v>24</v>
      </c>
      <c r="D330" s="41">
        <v>10549</v>
      </c>
      <c r="E330" s="16">
        <f t="shared" si="40"/>
        <v>10707.235000000001</v>
      </c>
      <c r="F330" s="17">
        <f t="shared" si="41"/>
        <v>10707.235000000001</v>
      </c>
      <c r="G330" s="18">
        <f t="shared" si="42"/>
        <v>0</v>
      </c>
      <c r="H330" s="18">
        <v>100</v>
      </c>
      <c r="I330" s="32" t="s">
        <v>48</v>
      </c>
      <c r="J330" s="32">
        <v>1</v>
      </c>
      <c r="K330" s="26">
        <v>15000</v>
      </c>
      <c r="L330" s="21">
        <f t="shared" si="43"/>
        <v>0.40092190000499656</v>
      </c>
      <c r="M330" s="22">
        <v>12500</v>
      </c>
      <c r="N330" s="23">
        <f t="shared" si="38"/>
        <v>12500</v>
      </c>
      <c r="O330" s="21">
        <f t="shared" si="44"/>
        <v>0.16743491667083046</v>
      </c>
      <c r="P330" s="24">
        <v>12000</v>
      </c>
      <c r="Q330" s="18">
        <f t="shared" si="39"/>
        <v>12000</v>
      </c>
      <c r="R330" s="21">
        <f t="shared" si="45"/>
        <v>0.12073752000399723</v>
      </c>
    </row>
    <row r="331" spans="1:18" ht="15.5" x14ac:dyDescent="0.45">
      <c r="A331" s="12" t="s">
        <v>690</v>
      </c>
      <c r="B331" s="25" t="s">
        <v>691</v>
      </c>
      <c r="C331" s="14" t="s">
        <v>24</v>
      </c>
      <c r="D331" s="41">
        <v>65800</v>
      </c>
      <c r="E331" s="16">
        <f t="shared" si="40"/>
        <v>66787</v>
      </c>
      <c r="F331" s="17">
        <f t="shared" si="41"/>
        <v>6678.7</v>
      </c>
      <c r="G331" s="18">
        <f t="shared" si="42"/>
        <v>0</v>
      </c>
      <c r="H331" s="18">
        <v>100</v>
      </c>
      <c r="I331" s="19" t="s">
        <v>29</v>
      </c>
      <c r="J331" s="19">
        <v>10</v>
      </c>
      <c r="K331" s="26">
        <v>10000</v>
      </c>
      <c r="L331" s="21">
        <f t="shared" si="43"/>
        <v>0.49729737823229075</v>
      </c>
      <c r="M331" s="22">
        <v>80000</v>
      </c>
      <c r="N331" s="23">
        <f t="shared" si="38"/>
        <v>8000</v>
      </c>
      <c r="O331" s="21">
        <f t="shared" si="44"/>
        <v>0.19783790258583261</v>
      </c>
      <c r="P331" s="40">
        <v>75000</v>
      </c>
      <c r="Q331" s="18">
        <f t="shared" si="39"/>
        <v>7500</v>
      </c>
      <c r="R331" s="21">
        <f t="shared" si="45"/>
        <v>0.12297303367421807</v>
      </c>
    </row>
    <row r="332" spans="1:18" ht="15.5" x14ac:dyDescent="0.45">
      <c r="A332" s="12" t="s">
        <v>692</v>
      </c>
      <c r="B332" s="25" t="s">
        <v>693</v>
      </c>
      <c r="C332" s="14" t="s">
        <v>32</v>
      </c>
      <c r="D332" s="15">
        <v>18886</v>
      </c>
      <c r="E332" s="16">
        <f t="shared" si="40"/>
        <v>19169.29</v>
      </c>
      <c r="F332" s="17">
        <f t="shared" si="41"/>
        <v>19169.29</v>
      </c>
      <c r="G332" s="18">
        <f t="shared" si="42"/>
        <v>0</v>
      </c>
      <c r="H332" s="18">
        <v>100</v>
      </c>
      <c r="I332" s="32" t="s">
        <v>48</v>
      </c>
      <c r="J332" s="32">
        <v>1</v>
      </c>
      <c r="K332" s="26">
        <v>24000</v>
      </c>
      <c r="L332" s="21">
        <f t="shared" si="43"/>
        <v>0.25200255199853511</v>
      </c>
      <c r="M332" s="22">
        <v>23000</v>
      </c>
      <c r="N332" s="23">
        <f t="shared" si="38"/>
        <v>23000</v>
      </c>
      <c r="O332" s="21">
        <f t="shared" si="44"/>
        <v>0.19983577899859614</v>
      </c>
      <c r="P332" s="40">
        <v>21500</v>
      </c>
      <c r="Q332" s="18">
        <f t="shared" si="39"/>
        <v>21500</v>
      </c>
      <c r="R332" s="21">
        <f t="shared" si="45"/>
        <v>0.12158561949868769</v>
      </c>
    </row>
    <row r="333" spans="1:18" ht="15.5" x14ac:dyDescent="0.45">
      <c r="A333" s="12" t="s">
        <v>694</v>
      </c>
      <c r="B333" s="25" t="s">
        <v>695</v>
      </c>
      <c r="C333" s="14" t="s">
        <v>24</v>
      </c>
      <c r="D333" s="37">
        <v>41325</v>
      </c>
      <c r="E333" s="16">
        <f t="shared" si="40"/>
        <v>41944.875</v>
      </c>
      <c r="F333" s="17">
        <f t="shared" si="41"/>
        <v>41944.875</v>
      </c>
      <c r="G333" s="18">
        <f t="shared" si="42"/>
        <v>0</v>
      </c>
      <c r="H333" s="18">
        <v>100</v>
      </c>
      <c r="I333" s="28" t="s">
        <v>33</v>
      </c>
      <c r="J333" s="28">
        <v>1</v>
      </c>
      <c r="K333" s="29">
        <v>50000</v>
      </c>
      <c r="L333" s="21">
        <f t="shared" si="43"/>
        <v>0.1920407439526283</v>
      </c>
      <c r="M333" s="30">
        <v>48000</v>
      </c>
      <c r="N333" s="23">
        <f t="shared" si="38"/>
        <v>48000</v>
      </c>
      <c r="O333" s="21">
        <f t="shared" si="44"/>
        <v>0.14435911419452316</v>
      </c>
      <c r="P333" s="24">
        <v>48000</v>
      </c>
      <c r="Q333" s="18">
        <f t="shared" si="39"/>
        <v>48000</v>
      </c>
      <c r="R333" s="21">
        <f t="shared" si="45"/>
        <v>0.14435911419452316</v>
      </c>
    </row>
    <row r="334" spans="1:18" ht="15.5" x14ac:dyDescent="0.45">
      <c r="A334" s="12" t="s">
        <v>696</v>
      </c>
      <c r="B334" s="25" t="s">
        <v>697</v>
      </c>
      <c r="C334" s="14" t="str">
        <f>C332</f>
        <v>OBAT KERAS</v>
      </c>
      <c r="D334" s="15">
        <v>77499</v>
      </c>
      <c r="E334" s="16">
        <f t="shared" si="40"/>
        <v>78661.485000000001</v>
      </c>
      <c r="F334" s="17">
        <f t="shared" si="41"/>
        <v>7866.1485000000002</v>
      </c>
      <c r="G334" s="18">
        <f t="shared" si="42"/>
        <v>0</v>
      </c>
      <c r="H334" s="18">
        <v>100</v>
      </c>
      <c r="I334" s="19" t="s">
        <v>29</v>
      </c>
      <c r="J334" s="19">
        <v>10</v>
      </c>
      <c r="K334" s="26">
        <v>12000</v>
      </c>
      <c r="L334" s="21">
        <f t="shared" si="43"/>
        <v>0.52552421302496377</v>
      </c>
      <c r="M334" s="22">
        <v>100000</v>
      </c>
      <c r="N334" s="23">
        <f t="shared" ref="N334:N397" si="46">M334/J334</f>
        <v>10000</v>
      </c>
      <c r="O334" s="21">
        <f t="shared" si="44"/>
        <v>0.27127017752080318</v>
      </c>
      <c r="P334" s="24">
        <v>98000</v>
      </c>
      <c r="Q334" s="18">
        <f t="shared" ref="Q334:Q397" si="47">P334/J334</f>
        <v>9800</v>
      </c>
      <c r="R334" s="21">
        <f t="shared" si="45"/>
        <v>0.24584477397038712</v>
      </c>
    </row>
    <row r="335" spans="1:18" ht="15.5" x14ac:dyDescent="0.45">
      <c r="A335" s="12" t="s">
        <v>698</v>
      </c>
      <c r="B335" s="25" t="s">
        <v>699</v>
      </c>
      <c r="C335" s="14" t="str">
        <f>C333</f>
        <v>OBAT BEBAS</v>
      </c>
      <c r="D335" s="15">
        <v>74081</v>
      </c>
      <c r="E335" s="16">
        <f t="shared" si="40"/>
        <v>75192.214999999997</v>
      </c>
      <c r="F335" s="17">
        <f t="shared" si="41"/>
        <v>7519.2214999999997</v>
      </c>
      <c r="G335" s="18">
        <f t="shared" si="42"/>
        <v>0</v>
      </c>
      <c r="H335" s="18">
        <v>100</v>
      </c>
      <c r="I335" s="19" t="s">
        <v>29</v>
      </c>
      <c r="J335" s="19">
        <v>10</v>
      </c>
      <c r="K335" s="26">
        <v>10000</v>
      </c>
      <c r="L335" s="21">
        <f t="shared" si="43"/>
        <v>0.32992491310436867</v>
      </c>
      <c r="M335" s="22">
        <v>87000</v>
      </c>
      <c r="N335" s="23">
        <f t="shared" si="46"/>
        <v>8700</v>
      </c>
      <c r="O335" s="21">
        <f t="shared" si="44"/>
        <v>0.15703467440080071</v>
      </c>
      <c r="P335" s="24">
        <v>85000</v>
      </c>
      <c r="Q335" s="18">
        <f t="shared" si="47"/>
        <v>8500</v>
      </c>
      <c r="R335" s="21">
        <f t="shared" si="45"/>
        <v>0.13043617613871336</v>
      </c>
    </row>
    <row r="336" spans="1:18" ht="15.5" x14ac:dyDescent="0.45">
      <c r="A336" s="12" t="s">
        <v>700</v>
      </c>
      <c r="B336" s="25" t="s">
        <v>701</v>
      </c>
      <c r="C336" s="14" t="str">
        <f>C330</f>
        <v>OBAT BEBAS</v>
      </c>
      <c r="D336" s="15">
        <v>88689</v>
      </c>
      <c r="E336" s="16">
        <f t="shared" si="40"/>
        <v>90019.335000000006</v>
      </c>
      <c r="F336" s="17">
        <f t="shared" si="41"/>
        <v>9001.933500000001</v>
      </c>
      <c r="G336" s="18">
        <f t="shared" si="42"/>
        <v>0</v>
      </c>
      <c r="H336" s="18">
        <v>100</v>
      </c>
      <c r="I336" s="19" t="s">
        <v>29</v>
      </c>
      <c r="J336" s="19">
        <v>10</v>
      </c>
      <c r="K336" s="26">
        <v>12000</v>
      </c>
      <c r="L336" s="21">
        <f t="shared" si="43"/>
        <v>0.33304695041348603</v>
      </c>
      <c r="M336" s="22">
        <v>105000</v>
      </c>
      <c r="N336" s="23">
        <f t="shared" si="46"/>
        <v>10500</v>
      </c>
      <c r="O336" s="21">
        <f t="shared" si="44"/>
        <v>0.16641608161180027</v>
      </c>
      <c r="P336" s="40">
        <v>104000</v>
      </c>
      <c r="Q336" s="18">
        <f t="shared" si="47"/>
        <v>10400</v>
      </c>
      <c r="R336" s="21">
        <f t="shared" si="45"/>
        <v>0.15530735702502121</v>
      </c>
    </row>
    <row r="337" spans="1:18" ht="15.5" x14ac:dyDescent="0.45">
      <c r="A337" s="12" t="s">
        <v>702</v>
      </c>
      <c r="B337" s="25" t="s">
        <v>703</v>
      </c>
      <c r="C337" s="14" t="s">
        <v>32</v>
      </c>
      <c r="D337" s="15">
        <v>8095</v>
      </c>
      <c r="E337" s="16">
        <f t="shared" si="40"/>
        <v>8216.4249999999993</v>
      </c>
      <c r="F337" s="17">
        <f t="shared" si="41"/>
        <v>8216.4249999999993</v>
      </c>
      <c r="G337" s="18">
        <f t="shared" si="42"/>
        <v>0</v>
      </c>
      <c r="H337" s="18">
        <v>30</v>
      </c>
      <c r="I337" s="19" t="s">
        <v>48</v>
      </c>
      <c r="J337" s="19">
        <v>1</v>
      </c>
      <c r="K337" s="41">
        <v>10000</v>
      </c>
      <c r="L337" s="21">
        <f t="shared" si="43"/>
        <v>0.21707433585774846</v>
      </c>
      <c r="M337" s="22">
        <v>9500</v>
      </c>
      <c r="N337" s="23">
        <f t="shared" si="46"/>
        <v>9500</v>
      </c>
      <c r="O337" s="21">
        <f t="shared" si="44"/>
        <v>0.15622061906486104</v>
      </c>
      <c r="P337" s="24">
        <v>9500</v>
      </c>
      <c r="Q337" s="18">
        <f t="shared" si="47"/>
        <v>9500</v>
      </c>
      <c r="R337" s="21">
        <f t="shared" si="45"/>
        <v>0.15622061906486104</v>
      </c>
    </row>
    <row r="338" spans="1:18" ht="15.5" x14ac:dyDescent="0.45">
      <c r="A338" s="12" t="s">
        <v>704</v>
      </c>
      <c r="B338" s="25" t="s">
        <v>705</v>
      </c>
      <c r="C338" s="14" t="str">
        <f>C337</f>
        <v>OBAT KERAS</v>
      </c>
      <c r="D338" s="15">
        <v>95000</v>
      </c>
      <c r="E338" s="16">
        <f t="shared" si="40"/>
        <v>96425</v>
      </c>
      <c r="F338" s="17">
        <f t="shared" si="41"/>
        <v>9642.5</v>
      </c>
      <c r="G338" s="18">
        <f t="shared" si="42"/>
        <v>0</v>
      </c>
      <c r="H338" s="18">
        <v>100</v>
      </c>
      <c r="I338" s="19" t="s">
        <v>29</v>
      </c>
      <c r="J338" s="19">
        <v>10</v>
      </c>
      <c r="K338" s="29">
        <v>14000</v>
      </c>
      <c r="L338" s="21">
        <f t="shared" si="43"/>
        <v>0.4519056261343013</v>
      </c>
      <c r="M338" s="62">
        <v>112000</v>
      </c>
      <c r="N338" s="23">
        <f t="shared" si="46"/>
        <v>11200</v>
      </c>
      <c r="O338" s="21">
        <f t="shared" si="44"/>
        <v>0.16152450090744103</v>
      </c>
      <c r="P338" s="24">
        <v>108000</v>
      </c>
      <c r="Q338" s="18">
        <f t="shared" si="47"/>
        <v>10800</v>
      </c>
      <c r="R338" s="21">
        <f t="shared" si="45"/>
        <v>0.12004148301788956</v>
      </c>
    </row>
    <row r="339" spans="1:18" ht="15.5" x14ac:dyDescent="0.45">
      <c r="A339" s="12" t="s">
        <v>706</v>
      </c>
      <c r="B339" s="25" t="s">
        <v>707</v>
      </c>
      <c r="C339" s="14" t="s">
        <v>585</v>
      </c>
      <c r="D339" s="15">
        <f>1314690/15</f>
        <v>87646</v>
      </c>
      <c r="E339" s="16">
        <f t="shared" si="40"/>
        <v>88960.69</v>
      </c>
      <c r="F339" s="17">
        <f t="shared" si="41"/>
        <v>8896.0689999999995</v>
      </c>
      <c r="G339" s="18">
        <f t="shared" si="42"/>
        <v>0</v>
      </c>
      <c r="H339" s="18">
        <v>100</v>
      </c>
      <c r="I339" s="19" t="s">
        <v>29</v>
      </c>
      <c r="J339" s="19">
        <v>10</v>
      </c>
      <c r="K339" s="26">
        <v>12000</v>
      </c>
      <c r="L339" s="21">
        <f t="shared" si="43"/>
        <v>0.34891040076240426</v>
      </c>
      <c r="M339" s="22">
        <v>105000</v>
      </c>
      <c r="N339" s="23">
        <f t="shared" si="46"/>
        <v>10500</v>
      </c>
      <c r="O339" s="21">
        <f t="shared" si="44"/>
        <v>0.18029660066710371</v>
      </c>
      <c r="P339" s="40">
        <v>102000</v>
      </c>
      <c r="Q339" s="18">
        <f t="shared" si="47"/>
        <v>10200</v>
      </c>
      <c r="R339" s="21">
        <f t="shared" si="45"/>
        <v>0.1465738406480436</v>
      </c>
    </row>
    <row r="340" spans="1:18" ht="15.5" x14ac:dyDescent="0.45">
      <c r="A340" s="12" t="s">
        <v>708</v>
      </c>
      <c r="B340" s="25" t="s">
        <v>709</v>
      </c>
      <c r="C340" s="14" t="str">
        <f>C339</f>
        <v>obat keras</v>
      </c>
      <c r="D340" s="15">
        <v>80000</v>
      </c>
      <c r="E340" s="16">
        <f t="shared" si="40"/>
        <v>81200</v>
      </c>
      <c r="F340" s="17">
        <f t="shared" si="41"/>
        <v>8120</v>
      </c>
      <c r="G340" s="18">
        <f t="shared" si="42"/>
        <v>0</v>
      </c>
      <c r="H340" s="18">
        <v>100</v>
      </c>
      <c r="I340" s="19" t="s">
        <v>29</v>
      </c>
      <c r="J340" s="19">
        <v>10</v>
      </c>
      <c r="K340" s="26">
        <v>12000</v>
      </c>
      <c r="L340" s="21">
        <f t="shared" si="43"/>
        <v>0.47783251231527096</v>
      </c>
      <c r="M340" s="22">
        <v>110000</v>
      </c>
      <c r="N340" s="23">
        <f t="shared" si="46"/>
        <v>11000</v>
      </c>
      <c r="O340" s="21">
        <f t="shared" si="44"/>
        <v>0.35467980295566504</v>
      </c>
      <c r="P340" s="24">
        <v>107000</v>
      </c>
      <c r="Q340" s="18">
        <f t="shared" si="47"/>
        <v>10700</v>
      </c>
      <c r="R340" s="21">
        <f t="shared" si="45"/>
        <v>0.31773399014778325</v>
      </c>
    </row>
    <row r="341" spans="1:18" ht="15.5" x14ac:dyDescent="0.45">
      <c r="A341" s="12" t="s">
        <v>710</v>
      </c>
      <c r="B341" s="25" t="s">
        <v>711</v>
      </c>
      <c r="C341" s="14" t="str">
        <f>C340</f>
        <v>obat keras</v>
      </c>
      <c r="D341" s="15">
        <v>88000</v>
      </c>
      <c r="E341" s="16">
        <f t="shared" si="40"/>
        <v>89320</v>
      </c>
      <c r="F341" s="17">
        <f t="shared" si="41"/>
        <v>8932</v>
      </c>
      <c r="G341" s="18">
        <f t="shared" si="42"/>
        <v>0</v>
      </c>
      <c r="H341" s="18">
        <v>100</v>
      </c>
      <c r="I341" s="19" t="s">
        <v>29</v>
      </c>
      <c r="J341" s="19">
        <v>10</v>
      </c>
      <c r="K341" s="29">
        <v>13000</v>
      </c>
      <c r="L341" s="21">
        <f t="shared" si="43"/>
        <v>0.45544111061352438</v>
      </c>
      <c r="M341" s="22">
        <v>105000</v>
      </c>
      <c r="N341" s="23">
        <f t="shared" si="46"/>
        <v>10500</v>
      </c>
      <c r="O341" s="21">
        <f t="shared" si="44"/>
        <v>0.17554858934169279</v>
      </c>
      <c r="P341" s="24">
        <v>100000</v>
      </c>
      <c r="Q341" s="18">
        <f t="shared" si="47"/>
        <v>10000</v>
      </c>
      <c r="R341" s="21">
        <f t="shared" si="45"/>
        <v>0.11957008508732647</v>
      </c>
    </row>
    <row r="342" spans="1:18" ht="15.5" x14ac:dyDescent="0.45">
      <c r="A342" s="12" t="s">
        <v>712</v>
      </c>
      <c r="B342" s="25" t="s">
        <v>713</v>
      </c>
      <c r="C342" s="14" t="s">
        <v>32</v>
      </c>
      <c r="D342" s="15">
        <v>67199</v>
      </c>
      <c r="E342" s="16">
        <f t="shared" si="40"/>
        <v>68206.985000000001</v>
      </c>
      <c r="F342" s="17">
        <f t="shared" si="41"/>
        <v>6820.6985000000004</v>
      </c>
      <c r="G342" s="18">
        <f t="shared" si="42"/>
        <v>0</v>
      </c>
      <c r="H342" s="18">
        <v>100</v>
      </c>
      <c r="I342" s="19" t="s">
        <v>29</v>
      </c>
      <c r="J342" s="19">
        <v>10</v>
      </c>
      <c r="K342" s="26">
        <v>10000</v>
      </c>
      <c r="L342" s="21">
        <f t="shared" si="43"/>
        <v>0.46612550019620413</v>
      </c>
      <c r="M342" s="22">
        <v>85000</v>
      </c>
      <c r="N342" s="23">
        <f t="shared" si="46"/>
        <v>8500</v>
      </c>
      <c r="O342" s="21">
        <f t="shared" si="44"/>
        <v>0.24620667516677353</v>
      </c>
      <c r="P342" s="24">
        <v>82000</v>
      </c>
      <c r="Q342" s="18">
        <f t="shared" si="47"/>
        <v>8200</v>
      </c>
      <c r="R342" s="21">
        <f t="shared" si="45"/>
        <v>0.20222291016088742</v>
      </c>
    </row>
    <row r="343" spans="1:18" ht="15.5" x14ac:dyDescent="0.45">
      <c r="A343" s="12" t="s">
        <v>714</v>
      </c>
      <c r="B343" s="25" t="s">
        <v>715</v>
      </c>
      <c r="C343" s="14" t="str">
        <f>C342</f>
        <v>OBAT KERAS</v>
      </c>
      <c r="D343" s="15">
        <v>76690</v>
      </c>
      <c r="E343" s="16">
        <f t="shared" si="40"/>
        <v>77840.350000000006</v>
      </c>
      <c r="F343" s="17">
        <f t="shared" si="41"/>
        <v>7784.0350000000008</v>
      </c>
      <c r="G343" s="18">
        <f t="shared" si="42"/>
        <v>0</v>
      </c>
      <c r="H343" s="18">
        <v>50</v>
      </c>
      <c r="I343" s="19" t="s">
        <v>29</v>
      </c>
      <c r="J343" s="19">
        <v>10</v>
      </c>
      <c r="K343" s="26">
        <v>10000</v>
      </c>
      <c r="L343" s="21">
        <f t="shared" si="43"/>
        <v>0.2846807600428311</v>
      </c>
      <c r="M343" s="22">
        <v>90000</v>
      </c>
      <c r="N343" s="23">
        <f t="shared" si="46"/>
        <v>9000</v>
      </c>
      <c r="O343" s="21">
        <f t="shared" si="44"/>
        <v>0.15621268403854802</v>
      </c>
      <c r="P343" s="24">
        <v>87000</v>
      </c>
      <c r="Q343" s="18">
        <f t="shared" si="47"/>
        <v>8700</v>
      </c>
      <c r="R343" s="21">
        <f t="shared" si="45"/>
        <v>0.11767226123726308</v>
      </c>
    </row>
    <row r="344" spans="1:18" ht="15.5" x14ac:dyDescent="0.45">
      <c r="A344" s="12" t="s">
        <v>716</v>
      </c>
      <c r="B344" s="25" t="s">
        <v>717</v>
      </c>
      <c r="C344" s="14" t="str">
        <f>C340</f>
        <v>obat keras</v>
      </c>
      <c r="D344" s="15">
        <v>8000</v>
      </c>
      <c r="E344" s="16">
        <f t="shared" si="40"/>
        <v>8120</v>
      </c>
      <c r="F344" s="17">
        <f t="shared" si="41"/>
        <v>8120</v>
      </c>
      <c r="G344" s="18">
        <f t="shared" si="42"/>
        <v>0</v>
      </c>
      <c r="H344" s="18">
        <v>100</v>
      </c>
      <c r="I344" s="19" t="s">
        <v>48</v>
      </c>
      <c r="J344" s="19">
        <v>1</v>
      </c>
      <c r="K344" s="26">
        <v>13000</v>
      </c>
      <c r="L344" s="21">
        <f t="shared" si="43"/>
        <v>0.60098522167487689</v>
      </c>
      <c r="M344" s="22">
        <v>11000</v>
      </c>
      <c r="N344" s="23">
        <f t="shared" si="46"/>
        <v>11000</v>
      </c>
      <c r="O344" s="21">
        <f t="shared" si="44"/>
        <v>0.35467980295566504</v>
      </c>
      <c r="P344" s="24">
        <v>10500</v>
      </c>
      <c r="Q344" s="18">
        <f t="shared" si="47"/>
        <v>10500</v>
      </c>
      <c r="R344" s="21">
        <f t="shared" si="45"/>
        <v>0.29310344827586204</v>
      </c>
    </row>
    <row r="345" spans="1:18" ht="15.5" x14ac:dyDescent="0.45">
      <c r="A345" s="12" t="s">
        <v>718</v>
      </c>
      <c r="B345" s="25" t="s">
        <v>719</v>
      </c>
      <c r="C345" s="14" t="str">
        <f>C343</f>
        <v>OBAT KERAS</v>
      </c>
      <c r="D345" s="15">
        <v>37750</v>
      </c>
      <c r="E345" s="16">
        <f t="shared" si="40"/>
        <v>38316.25</v>
      </c>
      <c r="F345" s="17">
        <f t="shared" si="41"/>
        <v>12772.083333333334</v>
      </c>
      <c r="G345" s="18">
        <f t="shared" si="42"/>
        <v>0</v>
      </c>
      <c r="H345" s="18">
        <v>15</v>
      </c>
      <c r="I345" s="19" t="s">
        <v>29</v>
      </c>
      <c r="J345" s="19">
        <v>3</v>
      </c>
      <c r="K345" s="26">
        <v>17000</v>
      </c>
      <c r="L345" s="21">
        <f t="shared" si="43"/>
        <v>0.33102795811176716</v>
      </c>
      <c r="M345" s="22">
        <v>45000</v>
      </c>
      <c r="N345" s="23">
        <f t="shared" si="46"/>
        <v>15000</v>
      </c>
      <c r="O345" s="21">
        <f t="shared" si="44"/>
        <v>0.17443643362802982</v>
      </c>
      <c r="P345" s="24">
        <v>44000</v>
      </c>
      <c r="Q345" s="18">
        <f t="shared" si="47"/>
        <v>14666.666666666666</v>
      </c>
      <c r="R345" s="21">
        <f t="shared" si="45"/>
        <v>0.14833784621407356</v>
      </c>
    </row>
    <row r="346" spans="1:18" ht="15.5" x14ac:dyDescent="0.45">
      <c r="A346" s="12" t="s">
        <v>720</v>
      </c>
      <c r="B346" s="25" t="s">
        <v>721</v>
      </c>
      <c r="C346" s="14" t="str">
        <f>C344</f>
        <v>obat keras</v>
      </c>
      <c r="D346" s="15">
        <v>97760</v>
      </c>
      <c r="E346" s="16">
        <f t="shared" si="40"/>
        <v>99226.4</v>
      </c>
      <c r="F346" s="17">
        <f t="shared" si="41"/>
        <v>9922.64</v>
      </c>
      <c r="G346" s="18">
        <f t="shared" si="42"/>
        <v>0</v>
      </c>
      <c r="H346" s="18">
        <v>100</v>
      </c>
      <c r="I346" s="19" t="s">
        <v>29</v>
      </c>
      <c r="J346" s="19">
        <v>10</v>
      </c>
      <c r="K346" s="26">
        <v>15000</v>
      </c>
      <c r="L346" s="21">
        <f t="shared" si="43"/>
        <v>0.51169446840760124</v>
      </c>
      <c r="M346" s="22">
        <v>125000</v>
      </c>
      <c r="N346" s="23">
        <f t="shared" si="46"/>
        <v>12500</v>
      </c>
      <c r="O346" s="21">
        <f t="shared" si="44"/>
        <v>0.25974539033966776</v>
      </c>
      <c r="P346" s="24">
        <v>122000</v>
      </c>
      <c r="Q346" s="18">
        <f t="shared" si="47"/>
        <v>12200</v>
      </c>
      <c r="R346" s="21">
        <f t="shared" si="45"/>
        <v>0.22951150097151571</v>
      </c>
    </row>
    <row r="347" spans="1:18" ht="15.5" x14ac:dyDescent="0.45">
      <c r="A347" s="12" t="s">
        <v>722</v>
      </c>
      <c r="B347" s="25" t="s">
        <v>723</v>
      </c>
      <c r="C347" s="14" t="s">
        <v>47</v>
      </c>
      <c r="D347" s="15">
        <v>16184</v>
      </c>
      <c r="E347" s="16">
        <f t="shared" si="40"/>
        <v>16426.759999999998</v>
      </c>
      <c r="F347" s="17">
        <f t="shared" si="41"/>
        <v>16426.759999999998</v>
      </c>
      <c r="G347" s="18">
        <f t="shared" si="42"/>
        <v>0</v>
      </c>
      <c r="H347" s="18">
        <v>3</v>
      </c>
      <c r="I347" s="32" t="s">
        <v>48</v>
      </c>
      <c r="J347" s="32">
        <v>1</v>
      </c>
      <c r="K347" s="26">
        <v>20000</v>
      </c>
      <c r="L347" s="21">
        <f t="shared" si="43"/>
        <v>0.21752554977366212</v>
      </c>
      <c r="M347" s="22">
        <v>19000</v>
      </c>
      <c r="N347" s="23">
        <f t="shared" si="46"/>
        <v>19000</v>
      </c>
      <c r="O347" s="21">
        <f t="shared" si="44"/>
        <v>0.15664927228497902</v>
      </c>
      <c r="P347" s="24">
        <v>19000</v>
      </c>
      <c r="Q347" s="18">
        <f t="shared" si="47"/>
        <v>19000</v>
      </c>
      <c r="R347" s="21">
        <f t="shared" si="45"/>
        <v>0.15664927228497902</v>
      </c>
    </row>
    <row r="348" spans="1:18" ht="15.5" x14ac:dyDescent="0.45">
      <c r="A348" s="12" t="s">
        <v>724</v>
      </c>
      <c r="B348" s="25" t="s">
        <v>725</v>
      </c>
      <c r="C348" s="14" t="str">
        <f>C347</f>
        <v>OBAT BEBAS TERBATAS</v>
      </c>
      <c r="D348" s="52">
        <v>19231</v>
      </c>
      <c r="E348" s="16">
        <f t="shared" si="40"/>
        <v>19519.465</v>
      </c>
      <c r="F348" s="17">
        <f t="shared" si="41"/>
        <v>19519.465</v>
      </c>
      <c r="G348" s="18">
        <f t="shared" si="42"/>
        <v>0</v>
      </c>
      <c r="H348" s="18">
        <v>5</v>
      </c>
      <c r="I348" s="19" t="s">
        <v>29</v>
      </c>
      <c r="J348" s="19">
        <v>1</v>
      </c>
      <c r="K348" s="26">
        <v>24000</v>
      </c>
      <c r="L348" s="21">
        <f t="shared" si="43"/>
        <v>0.22954189574355649</v>
      </c>
      <c r="M348" s="30">
        <v>23000</v>
      </c>
      <c r="N348" s="23">
        <f t="shared" si="46"/>
        <v>23000</v>
      </c>
      <c r="O348" s="21">
        <f t="shared" si="44"/>
        <v>0.17831098342090829</v>
      </c>
      <c r="P348" s="24">
        <v>23000</v>
      </c>
      <c r="Q348" s="18">
        <f t="shared" si="47"/>
        <v>23000</v>
      </c>
      <c r="R348" s="21">
        <f t="shared" si="45"/>
        <v>0.17831098342090829</v>
      </c>
    </row>
    <row r="349" spans="1:18" ht="15.5" x14ac:dyDescent="0.45">
      <c r="A349" s="12" t="s">
        <v>726</v>
      </c>
      <c r="B349" s="25" t="s">
        <v>727</v>
      </c>
      <c r="C349" s="14" t="str">
        <f>C346</f>
        <v>obat keras</v>
      </c>
      <c r="D349" s="52">
        <v>6800</v>
      </c>
      <c r="E349" s="16">
        <f t="shared" si="40"/>
        <v>6902</v>
      </c>
      <c r="F349" s="17">
        <f t="shared" si="41"/>
        <v>6902</v>
      </c>
      <c r="G349" s="18">
        <f t="shared" si="42"/>
        <v>0</v>
      </c>
      <c r="H349" s="18">
        <v>10</v>
      </c>
      <c r="I349" s="19" t="s">
        <v>215</v>
      </c>
      <c r="J349" s="19">
        <v>1</v>
      </c>
      <c r="K349" s="26">
        <v>10000</v>
      </c>
      <c r="L349" s="21">
        <f t="shared" si="43"/>
        <v>0.44885540423065778</v>
      </c>
      <c r="M349" s="22">
        <v>8500</v>
      </c>
      <c r="N349" s="23">
        <f t="shared" si="46"/>
        <v>8500</v>
      </c>
      <c r="O349" s="21">
        <f t="shared" si="44"/>
        <v>0.23152709359605911</v>
      </c>
      <c r="P349" s="24">
        <v>8200</v>
      </c>
      <c r="Q349" s="18">
        <f t="shared" si="47"/>
        <v>8200</v>
      </c>
      <c r="R349" s="21">
        <f t="shared" si="45"/>
        <v>0.18806143146913937</v>
      </c>
    </row>
    <row r="350" spans="1:18" ht="15.5" x14ac:dyDescent="0.45">
      <c r="A350" s="12" t="s">
        <v>728</v>
      </c>
      <c r="B350" s="25" t="s">
        <v>729</v>
      </c>
      <c r="C350" s="14" t="str">
        <f>C349</f>
        <v>obat keras</v>
      </c>
      <c r="D350" s="52">
        <v>3728</v>
      </c>
      <c r="E350" s="16">
        <f t="shared" si="40"/>
        <v>3783.92</v>
      </c>
      <c r="F350" s="17">
        <f t="shared" si="41"/>
        <v>3783.92</v>
      </c>
      <c r="G350" s="18">
        <f t="shared" si="42"/>
        <v>0</v>
      </c>
      <c r="H350" s="18">
        <v>100</v>
      </c>
      <c r="I350" s="19" t="s">
        <v>215</v>
      </c>
      <c r="J350" s="19">
        <v>1</v>
      </c>
      <c r="K350" s="26">
        <v>10000</v>
      </c>
      <c r="L350" s="21">
        <f t="shared" si="43"/>
        <v>1.6427620034250194</v>
      </c>
      <c r="M350" s="30">
        <v>9000</v>
      </c>
      <c r="N350" s="23">
        <f t="shared" si="46"/>
        <v>9000</v>
      </c>
      <c r="O350" s="21">
        <f t="shared" si="44"/>
        <v>1.3784858030825176</v>
      </c>
      <c r="P350" s="24">
        <v>8000</v>
      </c>
      <c r="Q350" s="18">
        <f t="shared" si="47"/>
        <v>8000</v>
      </c>
      <c r="R350" s="21">
        <f t="shared" si="45"/>
        <v>1.1142096027400157</v>
      </c>
    </row>
    <row r="351" spans="1:18" ht="15.5" x14ac:dyDescent="0.45">
      <c r="A351" s="12" t="s">
        <v>730</v>
      </c>
      <c r="B351" s="25" t="s">
        <v>731</v>
      </c>
      <c r="C351" s="14" t="str">
        <f>C349</f>
        <v>obat keras</v>
      </c>
      <c r="D351" s="52">
        <v>7326</v>
      </c>
      <c r="E351" s="16">
        <f t="shared" si="40"/>
        <v>7435.89</v>
      </c>
      <c r="F351" s="17">
        <f t="shared" si="41"/>
        <v>7435.89</v>
      </c>
      <c r="G351" s="18">
        <f t="shared" si="42"/>
        <v>0</v>
      </c>
      <c r="H351" s="18">
        <v>100</v>
      </c>
      <c r="I351" s="19" t="s">
        <v>215</v>
      </c>
      <c r="J351" s="19">
        <v>1</v>
      </c>
      <c r="K351" s="26">
        <v>12000</v>
      </c>
      <c r="L351" s="21">
        <f t="shared" si="43"/>
        <v>0.61379471724299306</v>
      </c>
      <c r="M351" s="30">
        <v>9000</v>
      </c>
      <c r="N351" s="23">
        <f t="shared" si="46"/>
        <v>9000</v>
      </c>
      <c r="O351" s="21">
        <f t="shared" si="44"/>
        <v>0.21034603793224477</v>
      </c>
      <c r="P351" s="24">
        <v>8300</v>
      </c>
      <c r="Q351" s="18">
        <f t="shared" si="47"/>
        <v>8300</v>
      </c>
      <c r="R351" s="21">
        <f t="shared" si="45"/>
        <v>0.11620801275973684</v>
      </c>
    </row>
    <row r="352" spans="1:18" ht="15.5" x14ac:dyDescent="0.45">
      <c r="A352" s="12" t="s">
        <v>732</v>
      </c>
      <c r="B352" s="25" t="s">
        <v>733</v>
      </c>
      <c r="C352" s="14" t="str">
        <f>C351</f>
        <v>obat keras</v>
      </c>
      <c r="D352" s="52">
        <v>6916</v>
      </c>
      <c r="E352" s="16">
        <f t="shared" si="40"/>
        <v>7019.74</v>
      </c>
      <c r="F352" s="17">
        <f t="shared" si="41"/>
        <v>7019.74</v>
      </c>
      <c r="G352" s="18">
        <f t="shared" si="42"/>
        <v>0</v>
      </c>
      <c r="H352" s="18">
        <v>100</v>
      </c>
      <c r="I352" s="19" t="s">
        <v>215</v>
      </c>
      <c r="J352" s="19">
        <v>1</v>
      </c>
      <c r="K352" s="26">
        <v>10000</v>
      </c>
      <c r="L352" s="21">
        <f t="shared" si="43"/>
        <v>0.4245541857675641</v>
      </c>
      <c r="M352" s="30">
        <v>9000</v>
      </c>
      <c r="N352" s="23">
        <f t="shared" si="46"/>
        <v>9000</v>
      </c>
      <c r="O352" s="21">
        <f t="shared" si="44"/>
        <v>0.28209876719080768</v>
      </c>
      <c r="P352" s="24">
        <v>8000</v>
      </c>
      <c r="Q352" s="18">
        <f t="shared" si="47"/>
        <v>8000</v>
      </c>
      <c r="R352" s="21">
        <f t="shared" si="45"/>
        <v>0.13964334861405125</v>
      </c>
    </row>
    <row r="353" spans="1:18" ht="15.5" x14ac:dyDescent="0.45">
      <c r="A353" s="12" t="s">
        <v>734</v>
      </c>
      <c r="B353" s="25" t="s">
        <v>735</v>
      </c>
      <c r="C353" s="14" t="s">
        <v>32</v>
      </c>
      <c r="D353" s="52">
        <v>6150</v>
      </c>
      <c r="E353" s="16">
        <f t="shared" si="40"/>
        <v>6242.25</v>
      </c>
      <c r="F353" s="17">
        <f t="shared" si="41"/>
        <v>6242.25</v>
      </c>
      <c r="G353" s="18">
        <f t="shared" si="42"/>
        <v>0</v>
      </c>
      <c r="H353" s="18">
        <v>100</v>
      </c>
      <c r="I353" s="19" t="s">
        <v>215</v>
      </c>
      <c r="J353" s="19">
        <v>1</v>
      </c>
      <c r="K353" s="26">
        <v>10000</v>
      </c>
      <c r="L353" s="21">
        <f t="shared" si="43"/>
        <v>0.60198646321438587</v>
      </c>
      <c r="M353" s="30">
        <v>9000</v>
      </c>
      <c r="N353" s="23">
        <f t="shared" si="46"/>
        <v>9000</v>
      </c>
      <c r="O353" s="21">
        <f t="shared" si="44"/>
        <v>0.44178781689294727</v>
      </c>
      <c r="P353" s="24">
        <v>8000</v>
      </c>
      <c r="Q353" s="18">
        <f t="shared" si="47"/>
        <v>8000</v>
      </c>
      <c r="R353" s="21">
        <f t="shared" si="45"/>
        <v>0.28158917057150867</v>
      </c>
    </row>
    <row r="354" spans="1:18" ht="15.5" x14ac:dyDescent="0.45">
      <c r="A354" s="12" t="s">
        <v>736</v>
      </c>
      <c r="B354" s="25" t="s">
        <v>737</v>
      </c>
      <c r="C354" s="14" t="s">
        <v>24</v>
      </c>
      <c r="D354" s="52">
        <v>34675</v>
      </c>
      <c r="E354" s="16">
        <f t="shared" si="40"/>
        <v>35195.125</v>
      </c>
      <c r="F354" s="17">
        <f t="shared" si="41"/>
        <v>35195.125</v>
      </c>
      <c r="G354" s="18">
        <f t="shared" si="42"/>
        <v>0</v>
      </c>
      <c r="H354" s="18">
        <v>2</v>
      </c>
      <c r="I354" s="19" t="s">
        <v>48</v>
      </c>
      <c r="J354" s="19">
        <v>1</v>
      </c>
      <c r="K354" s="26">
        <v>42000</v>
      </c>
      <c r="L354" s="21">
        <f t="shared" si="43"/>
        <v>0.19334708997339831</v>
      </c>
      <c r="M354" s="30">
        <v>40000</v>
      </c>
      <c r="N354" s="23">
        <f t="shared" si="46"/>
        <v>40000</v>
      </c>
      <c r="O354" s="21">
        <f t="shared" si="44"/>
        <v>0.13652103806990315</v>
      </c>
      <c r="P354" s="24">
        <v>40000</v>
      </c>
      <c r="Q354" s="18">
        <f t="shared" si="47"/>
        <v>40000</v>
      </c>
      <c r="R354" s="21">
        <f t="shared" si="45"/>
        <v>0.13652103806990315</v>
      </c>
    </row>
    <row r="355" spans="1:18" ht="15.5" x14ac:dyDescent="0.45">
      <c r="A355" s="12" t="s">
        <v>738</v>
      </c>
      <c r="B355" s="25" t="s">
        <v>739</v>
      </c>
      <c r="C355" s="14" t="str">
        <f>C354</f>
        <v>OBAT BEBAS</v>
      </c>
      <c r="D355" s="52">
        <v>6826</v>
      </c>
      <c r="E355" s="16">
        <f t="shared" si="40"/>
        <v>6928.39</v>
      </c>
      <c r="F355" s="17">
        <f t="shared" si="41"/>
        <v>6928.39</v>
      </c>
      <c r="G355" s="18">
        <f t="shared" si="42"/>
        <v>0</v>
      </c>
      <c r="H355" s="18">
        <v>100</v>
      </c>
      <c r="I355" s="19" t="s">
        <v>215</v>
      </c>
      <c r="J355" s="19">
        <v>1</v>
      </c>
      <c r="K355" s="26">
        <v>10000</v>
      </c>
      <c r="L355" s="21">
        <f t="shared" si="43"/>
        <v>0.44333676366370822</v>
      </c>
      <c r="M355" s="30">
        <v>9000</v>
      </c>
      <c r="N355" s="23">
        <f t="shared" si="46"/>
        <v>9000</v>
      </c>
      <c r="O355" s="21">
        <f t="shared" si="44"/>
        <v>0.29900308729733743</v>
      </c>
      <c r="P355" s="24">
        <v>8000</v>
      </c>
      <c r="Q355" s="18">
        <f t="shared" si="47"/>
        <v>8000</v>
      </c>
      <c r="R355" s="21">
        <f t="shared" si="45"/>
        <v>0.15466941093096659</v>
      </c>
    </row>
    <row r="356" spans="1:18" ht="15.5" x14ac:dyDescent="0.45">
      <c r="A356" s="12" t="s">
        <v>740</v>
      </c>
      <c r="B356" s="25" t="s">
        <v>741</v>
      </c>
      <c r="C356" s="14" t="str">
        <f>C1886</f>
        <v>ALKES</v>
      </c>
      <c r="D356" s="31">
        <v>8500</v>
      </c>
      <c r="E356" s="16">
        <f t="shared" si="40"/>
        <v>8627.5</v>
      </c>
      <c r="F356" s="17">
        <f t="shared" si="41"/>
        <v>8627.5</v>
      </c>
      <c r="G356" s="18">
        <f t="shared" si="42"/>
        <v>0</v>
      </c>
      <c r="H356" s="18">
        <v>5</v>
      </c>
      <c r="I356" s="19" t="s">
        <v>11</v>
      </c>
      <c r="J356" s="19">
        <v>1</v>
      </c>
      <c r="K356" s="26">
        <v>15000</v>
      </c>
      <c r="L356" s="21">
        <f t="shared" si="43"/>
        <v>0.7386264850767893</v>
      </c>
      <c r="M356" s="22">
        <v>13000</v>
      </c>
      <c r="N356" s="23">
        <f t="shared" si="46"/>
        <v>13000</v>
      </c>
      <c r="O356" s="21">
        <f t="shared" si="44"/>
        <v>0.50680962039988409</v>
      </c>
      <c r="P356" s="24">
        <v>12000</v>
      </c>
      <c r="Q356" s="18">
        <f t="shared" si="47"/>
        <v>12000</v>
      </c>
      <c r="R356" s="21">
        <f t="shared" si="45"/>
        <v>0.39090118806143148</v>
      </c>
    </row>
    <row r="357" spans="1:18" ht="15.5" x14ac:dyDescent="0.45">
      <c r="A357" s="12" t="s">
        <v>742</v>
      </c>
      <c r="B357" s="25" t="s">
        <v>743</v>
      </c>
      <c r="C357" s="14" t="s">
        <v>10</v>
      </c>
      <c r="D357" s="31">
        <v>8500</v>
      </c>
      <c r="E357" s="16">
        <f t="shared" si="40"/>
        <v>8627.5</v>
      </c>
      <c r="F357" s="17">
        <f t="shared" si="41"/>
        <v>8627.5</v>
      </c>
      <c r="G357" s="18">
        <f t="shared" si="42"/>
        <v>0</v>
      </c>
      <c r="H357" s="18">
        <v>5</v>
      </c>
      <c r="I357" s="19" t="s">
        <v>11</v>
      </c>
      <c r="J357" s="19">
        <v>1</v>
      </c>
      <c r="K357" s="26">
        <v>15000</v>
      </c>
      <c r="L357" s="21">
        <f t="shared" si="43"/>
        <v>0.7386264850767893</v>
      </c>
      <c r="M357" s="22">
        <v>13000</v>
      </c>
      <c r="N357" s="23">
        <f t="shared" si="46"/>
        <v>13000</v>
      </c>
      <c r="O357" s="21">
        <f t="shared" si="44"/>
        <v>0.50680962039988409</v>
      </c>
      <c r="P357" s="24">
        <v>12000</v>
      </c>
      <c r="Q357" s="18">
        <f t="shared" si="47"/>
        <v>12000</v>
      </c>
      <c r="R357" s="21">
        <f t="shared" si="45"/>
        <v>0.39090118806143148</v>
      </c>
    </row>
    <row r="358" spans="1:18" ht="15.5" x14ac:dyDescent="0.45">
      <c r="A358" s="12" t="s">
        <v>744</v>
      </c>
      <c r="B358" s="25" t="s">
        <v>745</v>
      </c>
      <c r="C358" s="14" t="s">
        <v>10</v>
      </c>
      <c r="D358" s="31">
        <v>8500</v>
      </c>
      <c r="E358" s="16">
        <f t="shared" si="40"/>
        <v>8627.5</v>
      </c>
      <c r="F358" s="17">
        <f t="shared" si="41"/>
        <v>8627.5</v>
      </c>
      <c r="G358" s="18">
        <f t="shared" si="42"/>
        <v>0</v>
      </c>
      <c r="H358" s="18">
        <v>5</v>
      </c>
      <c r="I358" s="19" t="s">
        <v>11</v>
      </c>
      <c r="J358" s="19">
        <v>1</v>
      </c>
      <c r="K358" s="26">
        <v>15000</v>
      </c>
      <c r="L358" s="21">
        <f t="shared" si="43"/>
        <v>0.7386264850767893</v>
      </c>
      <c r="M358" s="22">
        <v>13000</v>
      </c>
      <c r="N358" s="23">
        <f t="shared" si="46"/>
        <v>13000</v>
      </c>
      <c r="O358" s="21">
        <f t="shared" si="44"/>
        <v>0.50680962039988409</v>
      </c>
      <c r="P358" s="24">
        <v>12000</v>
      </c>
      <c r="Q358" s="18">
        <f t="shared" si="47"/>
        <v>12000</v>
      </c>
      <c r="R358" s="21">
        <f t="shared" si="45"/>
        <v>0.39090118806143148</v>
      </c>
    </row>
    <row r="359" spans="1:18" ht="15.5" x14ac:dyDescent="0.45">
      <c r="A359" s="12" t="s">
        <v>746</v>
      </c>
      <c r="B359" s="25" t="s">
        <v>747</v>
      </c>
      <c r="C359" s="14" t="s">
        <v>10</v>
      </c>
      <c r="D359" s="31">
        <v>8500</v>
      </c>
      <c r="E359" s="16">
        <f t="shared" si="40"/>
        <v>8627.5</v>
      </c>
      <c r="F359" s="17">
        <f t="shared" si="41"/>
        <v>8627.5</v>
      </c>
      <c r="G359" s="18">
        <f t="shared" si="42"/>
        <v>0</v>
      </c>
      <c r="H359" s="18">
        <v>5</v>
      </c>
      <c r="I359" s="19" t="s">
        <v>11</v>
      </c>
      <c r="J359" s="19">
        <v>1</v>
      </c>
      <c r="K359" s="26">
        <v>15000</v>
      </c>
      <c r="L359" s="21">
        <f t="shared" si="43"/>
        <v>0.7386264850767893</v>
      </c>
      <c r="M359" s="22">
        <v>13000</v>
      </c>
      <c r="N359" s="23">
        <f t="shared" si="46"/>
        <v>13000</v>
      </c>
      <c r="O359" s="21">
        <f t="shared" si="44"/>
        <v>0.50680962039988409</v>
      </c>
      <c r="P359" s="24">
        <v>12000</v>
      </c>
      <c r="Q359" s="18">
        <f t="shared" si="47"/>
        <v>12000</v>
      </c>
      <c r="R359" s="21">
        <f t="shared" si="45"/>
        <v>0.39090118806143148</v>
      </c>
    </row>
    <row r="360" spans="1:18" ht="15.5" x14ac:dyDescent="0.45">
      <c r="A360" s="12" t="s">
        <v>748</v>
      </c>
      <c r="B360" s="25" t="s">
        <v>749</v>
      </c>
      <c r="C360" s="14" t="s">
        <v>47</v>
      </c>
      <c r="D360" s="15">
        <v>6327</v>
      </c>
      <c r="E360" s="16">
        <f t="shared" si="40"/>
        <v>6421.9049999999997</v>
      </c>
      <c r="F360" s="17">
        <f t="shared" si="41"/>
        <v>6421.9049999999997</v>
      </c>
      <c r="G360" s="18">
        <f t="shared" si="42"/>
        <v>0</v>
      </c>
      <c r="H360" s="18">
        <v>96</v>
      </c>
      <c r="I360" s="19" t="s">
        <v>72</v>
      </c>
      <c r="J360" s="19">
        <v>1</v>
      </c>
      <c r="K360" s="41">
        <v>10000</v>
      </c>
      <c r="L360" s="21">
        <f t="shared" si="43"/>
        <v>0.55717034119937936</v>
      </c>
      <c r="M360" s="22">
        <v>7500</v>
      </c>
      <c r="N360" s="23">
        <f t="shared" si="46"/>
        <v>7500</v>
      </c>
      <c r="O360" s="21">
        <f t="shared" si="44"/>
        <v>0.16787775589953452</v>
      </c>
      <c r="P360" s="24">
        <v>7200</v>
      </c>
      <c r="Q360" s="18">
        <f t="shared" si="47"/>
        <v>7200</v>
      </c>
      <c r="R360" s="21">
        <f t="shared" si="45"/>
        <v>0.12116264566355314</v>
      </c>
    </row>
    <row r="361" spans="1:18" ht="15.5" x14ac:dyDescent="0.45">
      <c r="A361" s="12" t="s">
        <v>750</v>
      </c>
      <c r="B361" s="25" t="s">
        <v>751</v>
      </c>
      <c r="C361" s="14" t="str">
        <f>C359</f>
        <v>ALKES</v>
      </c>
      <c r="D361" s="15">
        <v>22602</v>
      </c>
      <c r="E361" s="16">
        <f t="shared" si="40"/>
        <v>22941.03</v>
      </c>
      <c r="F361" s="17">
        <f t="shared" si="41"/>
        <v>22941.03</v>
      </c>
      <c r="G361" s="18">
        <f t="shared" si="42"/>
        <v>0</v>
      </c>
      <c r="H361" s="18">
        <v>2</v>
      </c>
      <c r="I361" s="19" t="s">
        <v>48</v>
      </c>
      <c r="J361" s="19">
        <v>1</v>
      </c>
      <c r="K361" s="26">
        <v>28000</v>
      </c>
      <c r="L361" s="21">
        <f t="shared" si="43"/>
        <v>0.22052061306750401</v>
      </c>
      <c r="M361" s="22">
        <v>27000</v>
      </c>
      <c r="N361" s="23">
        <f t="shared" si="46"/>
        <v>27000</v>
      </c>
      <c r="O361" s="21">
        <f t="shared" si="44"/>
        <v>0.176930591172236</v>
      </c>
      <c r="P361" s="24">
        <v>26000</v>
      </c>
      <c r="Q361" s="18">
        <f t="shared" si="47"/>
        <v>26000</v>
      </c>
      <c r="R361" s="21">
        <f t="shared" si="45"/>
        <v>0.133340569276968</v>
      </c>
    </row>
    <row r="362" spans="1:18" ht="15.5" x14ac:dyDescent="0.45">
      <c r="A362" s="12" t="s">
        <v>752</v>
      </c>
      <c r="B362" s="25" t="s">
        <v>753</v>
      </c>
      <c r="C362" s="14" t="str">
        <f>C361</f>
        <v>ALKES</v>
      </c>
      <c r="D362" s="67">
        <v>22977</v>
      </c>
      <c r="E362" s="16">
        <f t="shared" si="40"/>
        <v>23321.654999999999</v>
      </c>
      <c r="F362" s="17">
        <f t="shared" si="41"/>
        <v>23321.654999999999</v>
      </c>
      <c r="G362" s="18">
        <f t="shared" si="42"/>
        <v>0</v>
      </c>
      <c r="H362" s="18">
        <v>2</v>
      </c>
      <c r="I362" s="19" t="s">
        <v>29</v>
      </c>
      <c r="J362" s="19">
        <v>1</v>
      </c>
      <c r="K362" s="26">
        <v>28500</v>
      </c>
      <c r="L362" s="21">
        <f t="shared" si="43"/>
        <v>0.22204020254994775</v>
      </c>
      <c r="M362" s="30">
        <v>28000</v>
      </c>
      <c r="N362" s="23">
        <f t="shared" si="46"/>
        <v>28000</v>
      </c>
      <c r="O362" s="21">
        <f t="shared" si="44"/>
        <v>0.20060090075082584</v>
      </c>
      <c r="P362" s="24">
        <v>27000</v>
      </c>
      <c r="Q362" s="18">
        <f t="shared" si="47"/>
        <v>27000</v>
      </c>
      <c r="R362" s="21">
        <f t="shared" si="45"/>
        <v>0.15772229715258207</v>
      </c>
    </row>
    <row r="363" spans="1:18" ht="15.5" x14ac:dyDescent="0.45">
      <c r="A363" s="12" t="s">
        <v>754</v>
      </c>
      <c r="B363" s="25" t="s">
        <v>755</v>
      </c>
      <c r="C363" s="33" t="s">
        <v>32</v>
      </c>
      <c r="D363" s="67">
        <v>22478</v>
      </c>
      <c r="E363" s="16">
        <f t="shared" si="40"/>
        <v>22815.17</v>
      </c>
      <c r="F363" s="17">
        <f t="shared" si="41"/>
        <v>22815.17</v>
      </c>
      <c r="G363" s="18">
        <f t="shared" si="42"/>
        <v>0</v>
      </c>
      <c r="H363" s="18">
        <v>100</v>
      </c>
      <c r="I363" s="32" t="s">
        <v>48</v>
      </c>
      <c r="J363" s="32">
        <v>1</v>
      </c>
      <c r="K363" s="26">
        <v>28000</v>
      </c>
      <c r="L363" s="21">
        <f t="shared" si="43"/>
        <v>0.22725362116521605</v>
      </c>
      <c r="M363" s="22">
        <v>27000</v>
      </c>
      <c r="N363" s="23">
        <f t="shared" si="46"/>
        <v>27000</v>
      </c>
      <c r="O363" s="21">
        <f t="shared" si="44"/>
        <v>0.18342313469502974</v>
      </c>
      <c r="P363" s="24">
        <v>26000</v>
      </c>
      <c r="Q363" s="18">
        <f t="shared" si="47"/>
        <v>26000</v>
      </c>
      <c r="R363" s="21">
        <f t="shared" si="45"/>
        <v>0.13959264822484346</v>
      </c>
    </row>
    <row r="364" spans="1:18" ht="15.5" x14ac:dyDescent="0.45">
      <c r="A364" s="12" t="s">
        <v>756</v>
      </c>
      <c r="B364" s="25" t="s">
        <v>757</v>
      </c>
      <c r="C364" s="33" t="str">
        <f>C363</f>
        <v>OBAT KERAS</v>
      </c>
      <c r="D364" s="67">
        <v>38212</v>
      </c>
      <c r="E364" s="16">
        <f t="shared" si="40"/>
        <v>38785.18</v>
      </c>
      <c r="F364" s="17">
        <f t="shared" si="41"/>
        <v>38785.18</v>
      </c>
      <c r="G364" s="18">
        <f t="shared" si="42"/>
        <v>0</v>
      </c>
      <c r="H364" s="18">
        <v>100</v>
      </c>
      <c r="I364" s="19" t="s">
        <v>72</v>
      </c>
      <c r="J364" s="19">
        <v>1</v>
      </c>
      <c r="K364" s="26">
        <v>48000</v>
      </c>
      <c r="L364" s="21">
        <f t="shared" si="43"/>
        <v>0.23758610892098475</v>
      </c>
      <c r="M364" s="30">
        <v>47000</v>
      </c>
      <c r="N364" s="23">
        <f t="shared" si="46"/>
        <v>47000</v>
      </c>
      <c r="O364" s="21">
        <f t="shared" si="44"/>
        <v>0.21180306498513091</v>
      </c>
      <c r="P364" s="24">
        <v>47000</v>
      </c>
      <c r="Q364" s="18">
        <f t="shared" si="47"/>
        <v>47000</v>
      </c>
      <c r="R364" s="21">
        <f t="shared" si="45"/>
        <v>0.21180306498513091</v>
      </c>
    </row>
    <row r="365" spans="1:18" ht="15.5" x14ac:dyDescent="0.45">
      <c r="A365" s="12" t="s">
        <v>758</v>
      </c>
      <c r="B365" s="68" t="s">
        <v>759</v>
      </c>
      <c r="C365" s="14" t="s">
        <v>32</v>
      </c>
      <c r="D365" s="59">
        <v>17857</v>
      </c>
      <c r="E365" s="16">
        <f t="shared" si="40"/>
        <v>18124.855</v>
      </c>
      <c r="F365" s="17">
        <f t="shared" si="41"/>
        <v>18124.855</v>
      </c>
      <c r="G365" s="18">
        <f t="shared" si="42"/>
        <v>0</v>
      </c>
      <c r="H365" s="18">
        <v>5</v>
      </c>
      <c r="I365" s="19" t="s">
        <v>29</v>
      </c>
      <c r="J365" s="28">
        <v>1</v>
      </c>
      <c r="K365" s="26">
        <v>23000</v>
      </c>
      <c r="L365" s="21">
        <f t="shared" si="43"/>
        <v>0.2689756690467317</v>
      </c>
      <c r="M365" s="30">
        <v>21000</v>
      </c>
      <c r="N365" s="23">
        <f t="shared" si="46"/>
        <v>21000</v>
      </c>
      <c r="O365" s="21">
        <f t="shared" si="44"/>
        <v>0.158629958694842</v>
      </c>
      <c r="P365" s="24">
        <v>21000</v>
      </c>
      <c r="Q365" s="18">
        <f t="shared" si="47"/>
        <v>21000</v>
      </c>
      <c r="R365" s="21">
        <f t="shared" si="45"/>
        <v>0.158629958694842</v>
      </c>
    </row>
    <row r="366" spans="1:18" ht="15.5" x14ac:dyDescent="0.45">
      <c r="A366" s="12" t="s">
        <v>760</v>
      </c>
      <c r="B366" s="25" t="s">
        <v>761</v>
      </c>
      <c r="C366" s="14" t="str">
        <f>C365</f>
        <v>OBAT KERAS</v>
      </c>
      <c r="D366" s="15">
        <v>46204</v>
      </c>
      <c r="E366" s="16">
        <f t="shared" si="40"/>
        <v>46897.06</v>
      </c>
      <c r="F366" s="17">
        <f t="shared" si="41"/>
        <v>46897.06</v>
      </c>
      <c r="G366" s="18">
        <f t="shared" si="42"/>
        <v>0</v>
      </c>
      <c r="H366" s="18">
        <v>1</v>
      </c>
      <c r="I366" s="19" t="s">
        <v>11</v>
      </c>
      <c r="J366" s="19">
        <v>1</v>
      </c>
      <c r="K366" s="26">
        <v>56000</v>
      </c>
      <c r="L366" s="21">
        <f t="shared" si="43"/>
        <v>0.19410470507106423</v>
      </c>
      <c r="M366" s="22">
        <v>55000</v>
      </c>
      <c r="N366" s="23">
        <f t="shared" si="46"/>
        <v>55000</v>
      </c>
      <c r="O366" s="21">
        <f t="shared" si="44"/>
        <v>0.17278140676622378</v>
      </c>
      <c r="P366" s="24">
        <v>55000</v>
      </c>
      <c r="Q366" s="18">
        <f t="shared" si="47"/>
        <v>55000</v>
      </c>
      <c r="R366" s="21">
        <f t="shared" si="45"/>
        <v>0.17278140676622378</v>
      </c>
    </row>
    <row r="367" spans="1:18" ht="15.5" x14ac:dyDescent="0.45">
      <c r="A367" s="12" t="s">
        <v>762</v>
      </c>
      <c r="B367" s="25" t="s">
        <v>763</v>
      </c>
      <c r="C367" s="14" t="s">
        <v>32</v>
      </c>
      <c r="D367" s="52">
        <v>29870</v>
      </c>
      <c r="E367" s="16">
        <f t="shared" si="40"/>
        <v>30318.05</v>
      </c>
      <c r="F367" s="17">
        <f t="shared" si="41"/>
        <v>30318.05</v>
      </c>
      <c r="G367" s="18">
        <f t="shared" si="42"/>
        <v>0</v>
      </c>
      <c r="H367" s="18">
        <v>100</v>
      </c>
      <c r="I367" s="32" t="s">
        <v>48</v>
      </c>
      <c r="J367" s="32">
        <v>1</v>
      </c>
      <c r="K367" s="26">
        <v>36000</v>
      </c>
      <c r="L367" s="21">
        <f t="shared" si="43"/>
        <v>0.18741145951009386</v>
      </c>
      <c r="M367" s="22">
        <v>35000</v>
      </c>
      <c r="N367" s="23">
        <f t="shared" si="46"/>
        <v>35000</v>
      </c>
      <c r="O367" s="21">
        <f t="shared" si="44"/>
        <v>0.15442780785703569</v>
      </c>
      <c r="P367" s="24">
        <v>34000</v>
      </c>
      <c r="Q367" s="18">
        <f t="shared" si="47"/>
        <v>34000</v>
      </c>
      <c r="R367" s="21">
        <f t="shared" si="45"/>
        <v>0.12144415620397753</v>
      </c>
    </row>
    <row r="368" spans="1:18" ht="15.5" x14ac:dyDescent="0.45">
      <c r="A368" s="12" t="s">
        <v>764</v>
      </c>
      <c r="B368" s="25" t="s">
        <v>765</v>
      </c>
      <c r="C368" s="14" t="str">
        <f>C367</f>
        <v>OBAT KERAS</v>
      </c>
      <c r="D368" s="52">
        <v>26276</v>
      </c>
      <c r="E368" s="16">
        <f t="shared" ref="E368:E431" si="48">(D368*1.5%)+D368</f>
        <v>26670.14</v>
      </c>
      <c r="F368" s="17">
        <f t="shared" si="41"/>
        <v>26670.14</v>
      </c>
      <c r="G368" s="18">
        <f t="shared" si="42"/>
        <v>0</v>
      </c>
      <c r="H368" s="18">
        <v>100</v>
      </c>
      <c r="I368" s="19" t="s">
        <v>29</v>
      </c>
      <c r="J368" s="19">
        <v>1</v>
      </c>
      <c r="K368" s="26">
        <v>33000</v>
      </c>
      <c r="L368" s="21">
        <f t="shared" si="43"/>
        <v>0.23733883661653071</v>
      </c>
      <c r="M368" s="30">
        <v>31000</v>
      </c>
      <c r="N368" s="23">
        <f t="shared" si="46"/>
        <v>31000</v>
      </c>
      <c r="O368" s="21">
        <f t="shared" si="44"/>
        <v>0.16234860409431673</v>
      </c>
      <c r="P368" s="24">
        <v>31000</v>
      </c>
      <c r="Q368" s="18">
        <f t="shared" si="47"/>
        <v>31000</v>
      </c>
      <c r="R368" s="21">
        <f t="shared" si="45"/>
        <v>0.16234860409431673</v>
      </c>
    </row>
    <row r="369" spans="1:18" ht="15.5" x14ac:dyDescent="0.45">
      <c r="A369" s="12" t="s">
        <v>766</v>
      </c>
      <c r="B369" s="25" t="s">
        <v>767</v>
      </c>
      <c r="C369" s="14" t="s">
        <v>24</v>
      </c>
      <c r="D369" s="31">
        <v>21987</v>
      </c>
      <c r="E369" s="16">
        <f t="shared" si="48"/>
        <v>22316.805</v>
      </c>
      <c r="F369" s="17">
        <f t="shared" si="41"/>
        <v>22316.805</v>
      </c>
      <c r="G369" s="18">
        <f t="shared" si="42"/>
        <v>0</v>
      </c>
      <c r="H369" s="18">
        <v>100</v>
      </c>
      <c r="I369" s="32" t="s">
        <v>48</v>
      </c>
      <c r="J369" s="32">
        <v>1</v>
      </c>
      <c r="K369" s="31">
        <v>27000</v>
      </c>
      <c r="L369" s="21">
        <f t="shared" si="43"/>
        <v>0.20985060361463032</v>
      </c>
      <c r="M369" s="22">
        <v>26000</v>
      </c>
      <c r="N369" s="23">
        <f t="shared" si="46"/>
        <v>26000</v>
      </c>
      <c r="O369" s="21">
        <f t="shared" si="44"/>
        <v>0.16504132199927363</v>
      </c>
      <c r="P369" s="24">
        <v>25000</v>
      </c>
      <c r="Q369" s="18">
        <f t="shared" si="47"/>
        <v>25000</v>
      </c>
      <c r="R369" s="21">
        <f t="shared" si="45"/>
        <v>0.12023204038391695</v>
      </c>
    </row>
    <row r="370" spans="1:18" ht="15.5" x14ac:dyDescent="0.45">
      <c r="A370" s="12" t="s">
        <v>768</v>
      </c>
      <c r="B370" s="25" t="s">
        <v>769</v>
      </c>
      <c r="C370" s="14" t="s">
        <v>24</v>
      </c>
      <c r="D370" s="15">
        <v>19314</v>
      </c>
      <c r="E370" s="16">
        <f t="shared" si="48"/>
        <v>19603.71</v>
      </c>
      <c r="F370" s="17">
        <f t="shared" si="41"/>
        <v>19603.71</v>
      </c>
      <c r="G370" s="18">
        <f t="shared" si="42"/>
        <v>0</v>
      </c>
      <c r="H370" s="18">
        <v>5</v>
      </c>
      <c r="I370" s="19" t="s">
        <v>586</v>
      </c>
      <c r="J370" s="19">
        <v>1</v>
      </c>
      <c r="K370" s="26">
        <v>24000</v>
      </c>
      <c r="L370" s="21">
        <f t="shared" si="43"/>
        <v>0.22425806135675344</v>
      </c>
      <c r="M370" s="22">
        <v>23000</v>
      </c>
      <c r="N370" s="23">
        <f t="shared" si="46"/>
        <v>23000</v>
      </c>
      <c r="O370" s="21">
        <f t="shared" si="44"/>
        <v>0.17324730880022204</v>
      </c>
      <c r="P370" s="22">
        <v>23000</v>
      </c>
      <c r="Q370" s="18">
        <f t="shared" si="47"/>
        <v>23000</v>
      </c>
      <c r="R370" s="21">
        <f t="shared" si="45"/>
        <v>0.17324730880022204</v>
      </c>
    </row>
    <row r="371" spans="1:18" ht="15.5" x14ac:dyDescent="0.45">
      <c r="A371" s="12" t="s">
        <v>770</v>
      </c>
      <c r="B371" s="25" t="s">
        <v>771</v>
      </c>
      <c r="C371" s="33" t="s">
        <v>10</v>
      </c>
      <c r="D371" s="16">
        <v>27739</v>
      </c>
      <c r="E371" s="16">
        <f t="shared" si="48"/>
        <v>28155.084999999999</v>
      </c>
      <c r="F371" s="17">
        <f t="shared" si="41"/>
        <v>28155.084999999999</v>
      </c>
      <c r="G371" s="18">
        <f t="shared" si="42"/>
        <v>0</v>
      </c>
      <c r="H371" s="18">
        <v>5</v>
      </c>
      <c r="I371" s="19" t="s">
        <v>11</v>
      </c>
      <c r="J371" s="19">
        <v>1</v>
      </c>
      <c r="K371" s="41">
        <v>35000</v>
      </c>
      <c r="L371" s="21">
        <f t="shared" si="43"/>
        <v>0.2431146984638832</v>
      </c>
      <c r="M371" s="22">
        <v>33000</v>
      </c>
      <c r="N371" s="23">
        <f t="shared" si="46"/>
        <v>33000</v>
      </c>
      <c r="O371" s="21">
        <f t="shared" si="44"/>
        <v>0.1720795728373756</v>
      </c>
      <c r="P371" s="24">
        <v>32000</v>
      </c>
      <c r="Q371" s="18">
        <f t="shared" si="47"/>
        <v>32000</v>
      </c>
      <c r="R371" s="21">
        <f t="shared" si="45"/>
        <v>0.1365620100241218</v>
      </c>
    </row>
    <row r="372" spans="1:18" ht="15.5" x14ac:dyDescent="0.45">
      <c r="A372" s="12" t="s">
        <v>772</v>
      </c>
      <c r="B372" s="25" t="s">
        <v>773</v>
      </c>
      <c r="C372" s="14" t="s">
        <v>10</v>
      </c>
      <c r="D372" s="15">
        <v>27739</v>
      </c>
      <c r="E372" s="16">
        <f t="shared" si="48"/>
        <v>28155.084999999999</v>
      </c>
      <c r="F372" s="17">
        <f t="shared" si="41"/>
        <v>28155.084999999999</v>
      </c>
      <c r="G372" s="18">
        <f t="shared" si="42"/>
        <v>0</v>
      </c>
      <c r="H372" s="18">
        <v>5</v>
      </c>
      <c r="I372" s="19" t="s">
        <v>11</v>
      </c>
      <c r="J372" s="19">
        <v>1</v>
      </c>
      <c r="K372" s="41">
        <v>35000</v>
      </c>
      <c r="L372" s="21">
        <f t="shared" si="43"/>
        <v>0.2431146984638832</v>
      </c>
      <c r="M372" s="22">
        <v>33000</v>
      </c>
      <c r="N372" s="23">
        <f t="shared" si="46"/>
        <v>33000</v>
      </c>
      <c r="O372" s="21">
        <f t="shared" si="44"/>
        <v>0.1720795728373756</v>
      </c>
      <c r="P372" s="24">
        <v>32000</v>
      </c>
      <c r="Q372" s="18">
        <f t="shared" si="47"/>
        <v>32000</v>
      </c>
      <c r="R372" s="21">
        <f t="shared" si="45"/>
        <v>0.1365620100241218</v>
      </c>
    </row>
    <row r="373" spans="1:18" ht="15.5" x14ac:dyDescent="0.45">
      <c r="A373" s="12" t="s">
        <v>774</v>
      </c>
      <c r="B373" s="25" t="s">
        <v>775</v>
      </c>
      <c r="C373" s="14" t="s">
        <v>24</v>
      </c>
      <c r="D373" s="31">
        <v>24176</v>
      </c>
      <c r="E373" s="16">
        <f t="shared" si="48"/>
        <v>24538.639999999999</v>
      </c>
      <c r="F373" s="17">
        <f t="shared" si="41"/>
        <v>24538.639999999999</v>
      </c>
      <c r="G373" s="18">
        <f t="shared" si="42"/>
        <v>0</v>
      </c>
      <c r="H373" s="18">
        <v>2</v>
      </c>
      <c r="I373" s="32" t="s">
        <v>11</v>
      </c>
      <c r="J373" s="32">
        <v>1</v>
      </c>
      <c r="K373" s="31">
        <v>30000</v>
      </c>
      <c r="L373" s="21">
        <f t="shared" si="43"/>
        <v>0.22256164155796737</v>
      </c>
      <c r="M373" s="22">
        <v>29000</v>
      </c>
      <c r="N373" s="23">
        <f t="shared" si="46"/>
        <v>29000</v>
      </c>
      <c r="O373" s="21">
        <f t="shared" si="44"/>
        <v>0.18180958683936846</v>
      </c>
      <c r="P373" s="24">
        <v>28000</v>
      </c>
      <c r="Q373" s="18">
        <f t="shared" si="47"/>
        <v>28000</v>
      </c>
      <c r="R373" s="21">
        <f t="shared" si="45"/>
        <v>0.14105753212076955</v>
      </c>
    </row>
    <row r="374" spans="1:18" ht="15.5" x14ac:dyDescent="0.45">
      <c r="A374" s="12" t="s">
        <v>776</v>
      </c>
      <c r="B374" s="25" t="s">
        <v>777</v>
      </c>
      <c r="C374" s="14" t="s">
        <v>24</v>
      </c>
      <c r="D374" s="15">
        <v>33041</v>
      </c>
      <c r="E374" s="16">
        <f t="shared" si="48"/>
        <v>33536.614999999998</v>
      </c>
      <c r="F374" s="17">
        <f t="shared" si="41"/>
        <v>3353.6614999999997</v>
      </c>
      <c r="G374" s="18">
        <f t="shared" si="42"/>
        <v>0</v>
      </c>
      <c r="H374" s="18">
        <v>100</v>
      </c>
      <c r="I374" s="19" t="s">
        <v>29</v>
      </c>
      <c r="J374" s="19">
        <v>10</v>
      </c>
      <c r="K374" s="26">
        <v>4500</v>
      </c>
      <c r="L374" s="21">
        <f t="shared" si="43"/>
        <v>0.34181699613989081</v>
      </c>
      <c r="M374" s="22">
        <v>40000</v>
      </c>
      <c r="N374" s="23">
        <f t="shared" si="46"/>
        <v>4000</v>
      </c>
      <c r="O374" s="21">
        <f t="shared" si="44"/>
        <v>0.19272621879101404</v>
      </c>
      <c r="P374" s="24">
        <v>39000</v>
      </c>
      <c r="Q374" s="18">
        <f t="shared" si="47"/>
        <v>3900</v>
      </c>
      <c r="R374" s="21">
        <f t="shared" si="45"/>
        <v>0.16290806332123869</v>
      </c>
    </row>
    <row r="375" spans="1:18" ht="15.5" x14ac:dyDescent="0.45">
      <c r="A375" s="12" t="s">
        <v>778</v>
      </c>
      <c r="B375" s="25" t="s">
        <v>779</v>
      </c>
      <c r="C375" s="14" t="str">
        <f>C373</f>
        <v>OBAT BEBAS</v>
      </c>
      <c r="D375" s="15">
        <v>8600</v>
      </c>
      <c r="E375" s="16">
        <f t="shared" si="48"/>
        <v>8729</v>
      </c>
      <c r="F375" s="17">
        <f t="shared" si="41"/>
        <v>872.9</v>
      </c>
      <c r="G375" s="18">
        <f t="shared" si="42"/>
        <v>0</v>
      </c>
      <c r="H375" s="18">
        <v>100</v>
      </c>
      <c r="I375" s="19" t="s">
        <v>29</v>
      </c>
      <c r="J375" s="19">
        <v>10</v>
      </c>
      <c r="K375" s="26">
        <v>5000</v>
      </c>
      <c r="L375" s="21">
        <f t="shared" si="43"/>
        <v>4.7280329934700429</v>
      </c>
      <c r="M375" s="22">
        <v>15000</v>
      </c>
      <c r="N375" s="23">
        <f t="shared" si="46"/>
        <v>1500</v>
      </c>
      <c r="O375" s="21">
        <f t="shared" si="44"/>
        <v>0.71840989804101274</v>
      </c>
      <c r="P375" s="24">
        <v>11000</v>
      </c>
      <c r="Q375" s="18">
        <f t="shared" si="47"/>
        <v>1100</v>
      </c>
      <c r="R375" s="21">
        <f t="shared" si="45"/>
        <v>0.26016725856340933</v>
      </c>
    </row>
    <row r="376" spans="1:18" ht="15.5" x14ac:dyDescent="0.45">
      <c r="A376" s="12" t="s">
        <v>780</v>
      </c>
      <c r="B376" s="25" t="s">
        <v>781</v>
      </c>
      <c r="C376" s="14" t="str">
        <f>C374</f>
        <v>OBAT BEBAS</v>
      </c>
      <c r="D376" s="15">
        <v>4800</v>
      </c>
      <c r="E376" s="16">
        <f t="shared" si="48"/>
        <v>4872</v>
      </c>
      <c r="F376" s="17">
        <f t="shared" si="41"/>
        <v>974.4</v>
      </c>
      <c r="G376" s="18">
        <f t="shared" si="42"/>
        <v>0</v>
      </c>
      <c r="H376" s="18">
        <v>100</v>
      </c>
      <c r="I376" s="19" t="s">
        <v>29</v>
      </c>
      <c r="J376" s="19">
        <v>5</v>
      </c>
      <c r="K376" s="26">
        <v>5000</v>
      </c>
      <c r="L376" s="21">
        <f t="shared" si="43"/>
        <v>4.1313628899835795</v>
      </c>
      <c r="M376" s="22">
        <v>7000</v>
      </c>
      <c r="N376" s="23">
        <f t="shared" si="46"/>
        <v>1400</v>
      </c>
      <c r="O376" s="21">
        <f t="shared" si="44"/>
        <v>0.43678160919540232</v>
      </c>
      <c r="P376" s="24">
        <v>6000</v>
      </c>
      <c r="Q376" s="18">
        <f t="shared" si="47"/>
        <v>1200</v>
      </c>
      <c r="R376" s="21">
        <f t="shared" si="45"/>
        <v>0.23152709359605914</v>
      </c>
    </row>
    <row r="377" spans="1:18" ht="15.5" x14ac:dyDescent="0.45">
      <c r="A377" s="12" t="s">
        <v>782</v>
      </c>
      <c r="B377" s="25" t="s">
        <v>783</v>
      </c>
      <c r="C377" s="14" t="str">
        <f>C375</f>
        <v>OBAT BEBAS</v>
      </c>
      <c r="D377" s="15">
        <v>14000</v>
      </c>
      <c r="E377" s="16">
        <f t="shared" si="48"/>
        <v>14210</v>
      </c>
      <c r="F377" s="17">
        <f t="shared" si="41"/>
        <v>1421</v>
      </c>
      <c r="G377" s="18">
        <f t="shared" si="42"/>
        <v>0</v>
      </c>
      <c r="H377" s="18">
        <v>10</v>
      </c>
      <c r="I377" s="19" t="s">
        <v>29</v>
      </c>
      <c r="J377" s="19">
        <v>10</v>
      </c>
      <c r="K377" s="26">
        <v>5000</v>
      </c>
      <c r="L377" s="21">
        <f t="shared" si="43"/>
        <v>2.5186488388458832</v>
      </c>
      <c r="M377" s="22">
        <v>25000</v>
      </c>
      <c r="N377" s="23">
        <f t="shared" si="46"/>
        <v>2500</v>
      </c>
      <c r="O377" s="21">
        <f t="shared" si="44"/>
        <v>0.7593244194229416</v>
      </c>
      <c r="P377" s="24">
        <v>22000</v>
      </c>
      <c r="Q377" s="18">
        <f t="shared" si="47"/>
        <v>2200</v>
      </c>
      <c r="R377" s="21">
        <f t="shared" si="45"/>
        <v>0.54820548909218858</v>
      </c>
    </row>
    <row r="378" spans="1:18" ht="15.5" x14ac:dyDescent="0.45">
      <c r="A378" s="12" t="s">
        <v>784</v>
      </c>
      <c r="B378" s="25" t="s">
        <v>785</v>
      </c>
      <c r="C378" s="14" t="str">
        <f>C375</f>
        <v>OBAT BEBAS</v>
      </c>
      <c r="D378" s="15">
        <v>20535</v>
      </c>
      <c r="E378" s="16">
        <f t="shared" si="48"/>
        <v>20843.025000000001</v>
      </c>
      <c r="F378" s="17">
        <f t="shared" si="41"/>
        <v>4168.6050000000005</v>
      </c>
      <c r="G378" s="18">
        <f t="shared" si="42"/>
        <v>0</v>
      </c>
      <c r="H378" s="18">
        <v>5</v>
      </c>
      <c r="I378" s="19" t="s">
        <v>29</v>
      </c>
      <c r="J378" s="19">
        <v>5</v>
      </c>
      <c r="K378" s="26">
        <v>5000</v>
      </c>
      <c r="L378" s="21">
        <f t="shared" si="43"/>
        <v>0.19944201957249474</v>
      </c>
      <c r="M378" s="22">
        <v>26000</v>
      </c>
      <c r="N378" s="23">
        <f t="shared" si="46"/>
        <v>5200</v>
      </c>
      <c r="O378" s="21">
        <f t="shared" si="44"/>
        <v>0.24741970035539454</v>
      </c>
      <c r="P378" s="24">
        <v>24000</v>
      </c>
      <c r="Q378" s="18">
        <f t="shared" si="47"/>
        <v>4800</v>
      </c>
      <c r="R378" s="21">
        <f t="shared" si="45"/>
        <v>0.15146433878959495</v>
      </c>
    </row>
    <row r="379" spans="1:18" ht="15.5" x14ac:dyDescent="0.45">
      <c r="A379" s="12" t="s">
        <v>786</v>
      </c>
      <c r="B379" s="25" t="s">
        <v>787</v>
      </c>
      <c r="C379" s="14" t="s">
        <v>10</v>
      </c>
      <c r="D379" s="15">
        <v>3050</v>
      </c>
      <c r="E379" s="16">
        <f t="shared" si="48"/>
        <v>3095.75</v>
      </c>
      <c r="F379" s="17">
        <f t="shared" si="41"/>
        <v>3095.75</v>
      </c>
      <c r="G379" s="18">
        <f t="shared" si="42"/>
        <v>0</v>
      </c>
      <c r="H379" s="18">
        <v>100</v>
      </c>
      <c r="I379" s="19" t="s">
        <v>48</v>
      </c>
      <c r="J379" s="19">
        <v>1</v>
      </c>
      <c r="K379" s="41">
        <v>8000</v>
      </c>
      <c r="L379" s="21">
        <f t="shared" si="43"/>
        <v>1.5841879996769765</v>
      </c>
      <c r="M379" s="22">
        <v>5000</v>
      </c>
      <c r="N379" s="23">
        <f t="shared" si="46"/>
        <v>5000</v>
      </c>
      <c r="O379" s="21">
        <f t="shared" si="44"/>
        <v>0.61511749979811037</v>
      </c>
      <c r="P379" s="24">
        <v>4500</v>
      </c>
      <c r="Q379" s="18">
        <f t="shared" si="47"/>
        <v>4500</v>
      </c>
      <c r="R379" s="21">
        <f t="shared" si="45"/>
        <v>0.45360574981829926</v>
      </c>
    </row>
    <row r="380" spans="1:18" ht="15.5" x14ac:dyDescent="0.45">
      <c r="A380" s="12" t="s">
        <v>788</v>
      </c>
      <c r="B380" s="25" t="s">
        <v>789</v>
      </c>
      <c r="C380" s="14" t="str">
        <f>C376</f>
        <v>OBAT BEBAS</v>
      </c>
      <c r="D380" s="15">
        <v>7100</v>
      </c>
      <c r="E380" s="16">
        <f t="shared" si="48"/>
        <v>7206.5</v>
      </c>
      <c r="F380" s="17">
        <f t="shared" si="41"/>
        <v>720.65</v>
      </c>
      <c r="G380" s="18">
        <f t="shared" si="42"/>
        <v>0</v>
      </c>
      <c r="H380" s="18">
        <v>250</v>
      </c>
      <c r="I380" s="19" t="s">
        <v>29</v>
      </c>
      <c r="J380" s="19">
        <v>10</v>
      </c>
      <c r="K380" s="26">
        <v>5000</v>
      </c>
      <c r="L380" s="21">
        <f t="shared" si="43"/>
        <v>5.9381808089918833</v>
      </c>
      <c r="M380" s="22">
        <v>11000</v>
      </c>
      <c r="N380" s="23">
        <f t="shared" si="46"/>
        <v>1100</v>
      </c>
      <c r="O380" s="21">
        <f t="shared" si="44"/>
        <v>0.52639977797821413</v>
      </c>
      <c r="P380" s="24">
        <v>10000</v>
      </c>
      <c r="Q380" s="18">
        <f t="shared" si="47"/>
        <v>1000</v>
      </c>
      <c r="R380" s="21">
        <f t="shared" si="45"/>
        <v>0.38763616179837651</v>
      </c>
    </row>
    <row r="381" spans="1:18" ht="15.5" x14ac:dyDescent="0.45">
      <c r="A381" s="12" t="s">
        <v>790</v>
      </c>
      <c r="B381" s="25" t="s">
        <v>791</v>
      </c>
      <c r="C381" s="14" t="s">
        <v>32</v>
      </c>
      <c r="D381" s="15">
        <v>15250</v>
      </c>
      <c r="E381" s="16">
        <f t="shared" si="48"/>
        <v>15478.75</v>
      </c>
      <c r="F381" s="17">
        <f t="shared" si="41"/>
        <v>3095.75</v>
      </c>
      <c r="G381" s="18">
        <f t="shared" si="42"/>
        <v>0</v>
      </c>
      <c r="H381" s="18">
        <v>100</v>
      </c>
      <c r="I381" s="19" t="s">
        <v>29</v>
      </c>
      <c r="J381" s="19">
        <v>5</v>
      </c>
      <c r="K381" s="41">
        <v>6000</v>
      </c>
      <c r="L381" s="21">
        <f t="shared" si="43"/>
        <v>0.93814099975773235</v>
      </c>
      <c r="M381" s="22">
        <v>20000</v>
      </c>
      <c r="N381" s="23">
        <f t="shared" si="46"/>
        <v>4000</v>
      </c>
      <c r="O381" s="21">
        <f t="shared" si="44"/>
        <v>0.29209399983848827</v>
      </c>
      <c r="P381" s="24">
        <v>18000</v>
      </c>
      <c r="Q381" s="18">
        <f t="shared" si="47"/>
        <v>3600</v>
      </c>
      <c r="R381" s="21">
        <f t="shared" si="45"/>
        <v>0.16288459985463943</v>
      </c>
    </row>
    <row r="382" spans="1:18" ht="15.5" x14ac:dyDescent="0.45">
      <c r="A382" s="12" t="s">
        <v>792</v>
      </c>
      <c r="B382" s="25" t="s">
        <v>793</v>
      </c>
      <c r="C382" s="14" t="s">
        <v>10</v>
      </c>
      <c r="D382" s="15">
        <f>31635/12</f>
        <v>2636.25</v>
      </c>
      <c r="E382" s="16">
        <f t="shared" si="48"/>
        <v>2675.7937499999998</v>
      </c>
      <c r="F382" s="17">
        <f t="shared" si="41"/>
        <v>2675.7937499999998</v>
      </c>
      <c r="G382" s="18">
        <f t="shared" si="42"/>
        <v>0</v>
      </c>
      <c r="H382" s="18">
        <v>100</v>
      </c>
      <c r="I382" s="19" t="s">
        <v>11</v>
      </c>
      <c r="J382" s="19">
        <v>1</v>
      </c>
      <c r="K382" s="26">
        <v>4000</v>
      </c>
      <c r="L382" s="21">
        <f t="shared" si="43"/>
        <v>0.49488352755140425</v>
      </c>
      <c r="M382" s="22">
        <v>3400</v>
      </c>
      <c r="N382" s="23">
        <f t="shared" si="46"/>
        <v>3400</v>
      </c>
      <c r="O382" s="21">
        <f t="shared" si="44"/>
        <v>0.27065099841869361</v>
      </c>
      <c r="P382" s="24">
        <v>3000</v>
      </c>
      <c r="Q382" s="18">
        <f t="shared" si="47"/>
        <v>3000</v>
      </c>
      <c r="R382" s="21">
        <f t="shared" si="45"/>
        <v>0.12116264566355318</v>
      </c>
    </row>
    <row r="383" spans="1:18" ht="15.5" x14ac:dyDescent="0.45">
      <c r="A383" s="12" t="s">
        <v>794</v>
      </c>
      <c r="B383" s="25" t="s">
        <v>795</v>
      </c>
      <c r="C383" s="14" t="s">
        <v>10</v>
      </c>
      <c r="D383" s="15">
        <f>100000/12</f>
        <v>8333.3333333333339</v>
      </c>
      <c r="E383" s="16">
        <f t="shared" si="48"/>
        <v>8458.3333333333339</v>
      </c>
      <c r="F383" s="17">
        <f t="shared" si="41"/>
        <v>8458.3333333333339</v>
      </c>
      <c r="G383" s="18">
        <f t="shared" si="42"/>
        <v>0</v>
      </c>
      <c r="H383" s="18">
        <v>24</v>
      </c>
      <c r="I383" s="19" t="s">
        <v>11</v>
      </c>
      <c r="J383" s="19">
        <v>1</v>
      </c>
      <c r="K383" s="26">
        <v>12000</v>
      </c>
      <c r="L383" s="21">
        <f t="shared" si="43"/>
        <v>0.41871921182265998</v>
      </c>
      <c r="M383" s="22">
        <v>12000</v>
      </c>
      <c r="N383" s="23">
        <f t="shared" si="46"/>
        <v>12000</v>
      </c>
      <c r="O383" s="21">
        <f t="shared" si="44"/>
        <v>0.41871921182265998</v>
      </c>
      <c r="P383" s="24">
        <v>11500</v>
      </c>
      <c r="Q383" s="18">
        <f t="shared" si="47"/>
        <v>11500</v>
      </c>
      <c r="R383" s="21">
        <f t="shared" si="45"/>
        <v>0.35960591133004915</v>
      </c>
    </row>
    <row r="384" spans="1:18" ht="15.5" x14ac:dyDescent="0.45">
      <c r="A384" s="12" t="s">
        <v>796</v>
      </c>
      <c r="B384" s="25" t="s">
        <v>797</v>
      </c>
      <c r="C384" s="14" t="str">
        <f>C382</f>
        <v>ALKES</v>
      </c>
      <c r="D384" s="15">
        <v>22755</v>
      </c>
      <c r="E384" s="16">
        <f t="shared" si="48"/>
        <v>23096.325000000001</v>
      </c>
      <c r="F384" s="17">
        <f t="shared" si="41"/>
        <v>23096.325000000001</v>
      </c>
      <c r="G384" s="18">
        <f t="shared" si="42"/>
        <v>0</v>
      </c>
      <c r="H384" s="18">
        <v>100</v>
      </c>
      <c r="I384" s="19" t="s">
        <v>33</v>
      </c>
      <c r="J384" s="19">
        <v>1</v>
      </c>
      <c r="K384" s="26">
        <v>28000</v>
      </c>
      <c r="L384" s="21">
        <f t="shared" si="43"/>
        <v>0.21231408027034601</v>
      </c>
      <c r="M384" s="22">
        <v>27000</v>
      </c>
      <c r="N384" s="23">
        <f t="shared" si="46"/>
        <v>27000</v>
      </c>
      <c r="O384" s="21">
        <f t="shared" si="44"/>
        <v>0.16901714883211935</v>
      </c>
      <c r="P384" s="24">
        <v>26000</v>
      </c>
      <c r="Q384" s="18">
        <f t="shared" si="47"/>
        <v>26000</v>
      </c>
      <c r="R384" s="21">
        <f t="shared" si="45"/>
        <v>0.12572021739389272</v>
      </c>
    </row>
    <row r="385" spans="1:18" ht="15.5" x14ac:dyDescent="0.45">
      <c r="A385" s="12" t="s">
        <v>798</v>
      </c>
      <c r="B385" s="25" t="s">
        <v>799</v>
      </c>
      <c r="C385" s="14" t="s">
        <v>585</v>
      </c>
      <c r="D385" s="15">
        <v>9207</v>
      </c>
      <c r="E385" s="16">
        <f t="shared" si="48"/>
        <v>9345.1049999999996</v>
      </c>
      <c r="F385" s="17">
        <f t="shared" si="41"/>
        <v>9345.1049999999996</v>
      </c>
      <c r="G385" s="18">
        <f t="shared" si="42"/>
        <v>0</v>
      </c>
      <c r="H385" s="18">
        <v>48</v>
      </c>
      <c r="I385" s="19" t="s">
        <v>72</v>
      </c>
      <c r="J385" s="19">
        <v>1</v>
      </c>
      <c r="K385" s="41">
        <v>13000</v>
      </c>
      <c r="L385" s="21">
        <f t="shared" si="43"/>
        <v>0.39110261468437224</v>
      </c>
      <c r="M385" s="22">
        <v>11000</v>
      </c>
      <c r="N385" s="23">
        <f t="shared" si="46"/>
        <v>11000</v>
      </c>
      <c r="O385" s="21">
        <f t="shared" si="44"/>
        <v>0.17708682780985344</v>
      </c>
      <c r="P385" s="24">
        <v>10500</v>
      </c>
      <c r="Q385" s="18">
        <f t="shared" si="47"/>
        <v>10500</v>
      </c>
      <c r="R385" s="21">
        <f t="shared" si="45"/>
        <v>0.12358288109122374</v>
      </c>
    </row>
    <row r="386" spans="1:18" ht="15.5" x14ac:dyDescent="0.45">
      <c r="A386" s="12" t="s">
        <v>800</v>
      </c>
      <c r="B386" s="25" t="s">
        <v>801</v>
      </c>
      <c r="C386" s="14" t="s">
        <v>10</v>
      </c>
      <c r="D386" s="28">
        <v>15429</v>
      </c>
      <c r="E386" s="16">
        <f t="shared" si="48"/>
        <v>15660.434999999999</v>
      </c>
      <c r="F386" s="17">
        <f t="shared" si="41"/>
        <v>15660.434999999999</v>
      </c>
      <c r="G386" s="18">
        <f t="shared" si="42"/>
        <v>0</v>
      </c>
      <c r="H386" s="18">
        <v>1</v>
      </c>
      <c r="I386" s="32" t="s">
        <v>33</v>
      </c>
      <c r="J386" s="32">
        <v>1</v>
      </c>
      <c r="K386" s="29">
        <v>19000</v>
      </c>
      <c r="L386" s="21">
        <f t="shared" si="43"/>
        <v>0.21324854641649485</v>
      </c>
      <c r="M386" s="30">
        <v>19000</v>
      </c>
      <c r="N386" s="23">
        <f t="shared" si="46"/>
        <v>19000</v>
      </c>
      <c r="O386" s="21">
        <f t="shared" si="44"/>
        <v>0.21324854641649485</v>
      </c>
      <c r="P386" s="24">
        <v>18000</v>
      </c>
      <c r="Q386" s="18">
        <f t="shared" si="47"/>
        <v>18000</v>
      </c>
      <c r="R386" s="21">
        <f t="shared" si="45"/>
        <v>0.14939335976299511</v>
      </c>
    </row>
    <row r="387" spans="1:18" ht="15.5" x14ac:dyDescent="0.45">
      <c r="A387" s="12" t="s">
        <v>802</v>
      </c>
      <c r="B387" s="25" t="s">
        <v>803</v>
      </c>
      <c r="C387" s="14" t="s">
        <v>32</v>
      </c>
      <c r="D387" s="15">
        <v>43500</v>
      </c>
      <c r="E387" s="16">
        <f t="shared" si="48"/>
        <v>44152.5</v>
      </c>
      <c r="F387" s="17">
        <f t="shared" si="41"/>
        <v>4415.25</v>
      </c>
      <c r="G387" s="18">
        <f t="shared" si="42"/>
        <v>0</v>
      </c>
      <c r="H387" s="18">
        <v>100</v>
      </c>
      <c r="I387" s="19" t="s">
        <v>29</v>
      </c>
      <c r="J387" s="19">
        <v>10</v>
      </c>
      <c r="K387" s="41">
        <v>6000</v>
      </c>
      <c r="L387" s="21">
        <f t="shared" si="43"/>
        <v>0.35892644810599628</v>
      </c>
      <c r="M387" s="22">
        <v>52000</v>
      </c>
      <c r="N387" s="23">
        <f t="shared" si="46"/>
        <v>5200</v>
      </c>
      <c r="O387" s="21">
        <f t="shared" si="44"/>
        <v>0.17773625502519677</v>
      </c>
      <c r="P387" s="24">
        <v>49000</v>
      </c>
      <c r="Q387" s="18">
        <f t="shared" si="47"/>
        <v>4900</v>
      </c>
      <c r="R387" s="21">
        <f t="shared" si="45"/>
        <v>0.10978993261989695</v>
      </c>
    </row>
    <row r="388" spans="1:18" ht="15.5" x14ac:dyDescent="0.45">
      <c r="A388" s="12" t="s">
        <v>804</v>
      </c>
      <c r="B388" s="25" t="s">
        <v>805</v>
      </c>
      <c r="C388" s="14" t="s">
        <v>32</v>
      </c>
      <c r="D388" s="15">
        <v>94128</v>
      </c>
      <c r="E388" s="16">
        <f t="shared" si="48"/>
        <v>95539.92</v>
      </c>
      <c r="F388" s="17">
        <f t="shared" ref="F388:F451" si="49">E388/J388</f>
        <v>31846.639999999999</v>
      </c>
      <c r="G388" s="18">
        <f t="shared" ref="G388:G451" si="50">F388*T388</f>
        <v>0</v>
      </c>
      <c r="H388" s="18">
        <v>6</v>
      </c>
      <c r="I388" s="19" t="s">
        <v>29</v>
      </c>
      <c r="J388" s="19">
        <v>3</v>
      </c>
      <c r="K388" s="26">
        <v>48000</v>
      </c>
      <c r="L388" s="21">
        <f t="shared" ref="L388:L451" si="51">(K388-F388)/F388</f>
        <v>0.50722336799109735</v>
      </c>
      <c r="M388" s="22">
        <v>135000</v>
      </c>
      <c r="N388" s="23">
        <f t="shared" si="46"/>
        <v>45000</v>
      </c>
      <c r="O388" s="21">
        <f t="shared" ref="O388:O451" si="52">(N388-F388)/F388</f>
        <v>0.41302190749165379</v>
      </c>
      <c r="P388" s="24">
        <v>130000</v>
      </c>
      <c r="Q388" s="18">
        <f t="shared" si="47"/>
        <v>43333.333333333336</v>
      </c>
      <c r="R388" s="21">
        <f t="shared" ref="R388:R451" si="53">(Q388-F388)/F388</f>
        <v>0.36068776276974074</v>
      </c>
    </row>
    <row r="389" spans="1:18" ht="15.5" x14ac:dyDescent="0.45">
      <c r="A389" s="12" t="s">
        <v>806</v>
      </c>
      <c r="B389" s="25" t="s">
        <v>807</v>
      </c>
      <c r="C389" s="14" t="str">
        <f>C385</f>
        <v>obat keras</v>
      </c>
      <c r="D389" s="15">
        <v>4075</v>
      </c>
      <c r="E389" s="16">
        <f t="shared" si="48"/>
        <v>4136.125</v>
      </c>
      <c r="F389" s="17">
        <f t="shared" si="49"/>
        <v>4136.125</v>
      </c>
      <c r="G389" s="18">
        <f t="shared" si="50"/>
        <v>0</v>
      </c>
      <c r="H389" s="18">
        <v>100</v>
      </c>
      <c r="I389" s="32" t="s">
        <v>48</v>
      </c>
      <c r="J389" s="32">
        <v>1</v>
      </c>
      <c r="K389" s="26">
        <v>8000</v>
      </c>
      <c r="L389" s="21">
        <f t="shared" si="51"/>
        <v>0.93417752123062048</v>
      </c>
      <c r="M389" s="69">
        <v>5500</v>
      </c>
      <c r="N389" s="23">
        <f t="shared" si="46"/>
        <v>5500</v>
      </c>
      <c r="O389" s="21">
        <f t="shared" si="52"/>
        <v>0.32974704584605158</v>
      </c>
      <c r="P389" s="70">
        <v>5300</v>
      </c>
      <c r="Q389" s="18">
        <f t="shared" si="47"/>
        <v>5300</v>
      </c>
      <c r="R389" s="21">
        <f t="shared" si="53"/>
        <v>0.28139260781528602</v>
      </c>
    </row>
    <row r="390" spans="1:18" ht="15.5" x14ac:dyDescent="0.45">
      <c r="A390" s="12" t="s">
        <v>808</v>
      </c>
      <c r="B390" s="25" t="s">
        <v>809</v>
      </c>
      <c r="C390" s="14" t="str">
        <f>C389</f>
        <v>obat keras</v>
      </c>
      <c r="D390" s="15">
        <v>23500</v>
      </c>
      <c r="E390" s="16">
        <f t="shared" si="48"/>
        <v>23852.5</v>
      </c>
      <c r="F390" s="17">
        <f t="shared" si="49"/>
        <v>2385.25</v>
      </c>
      <c r="G390" s="18">
        <f t="shared" si="50"/>
        <v>0</v>
      </c>
      <c r="H390" s="18">
        <v>100</v>
      </c>
      <c r="I390" s="19" t="s">
        <v>29</v>
      </c>
      <c r="J390" s="19">
        <v>10</v>
      </c>
      <c r="K390" s="26">
        <v>7000</v>
      </c>
      <c r="L390" s="21">
        <f t="shared" si="51"/>
        <v>1.9347028613352899</v>
      </c>
      <c r="M390" s="22">
        <v>30000</v>
      </c>
      <c r="N390" s="23">
        <f t="shared" si="46"/>
        <v>3000</v>
      </c>
      <c r="O390" s="21">
        <f t="shared" si="52"/>
        <v>0.25772979771512422</v>
      </c>
      <c r="P390" s="24">
        <v>28000</v>
      </c>
      <c r="Q390" s="18">
        <f t="shared" si="47"/>
        <v>2800</v>
      </c>
      <c r="R390" s="21">
        <f t="shared" si="53"/>
        <v>0.17388114453411593</v>
      </c>
    </row>
    <row r="391" spans="1:18" ht="15.5" x14ac:dyDescent="0.45">
      <c r="A391" s="12" t="s">
        <v>810</v>
      </c>
      <c r="B391" s="25" t="s">
        <v>811</v>
      </c>
      <c r="C391" s="14" t="str">
        <f>C390</f>
        <v>obat keras</v>
      </c>
      <c r="D391" s="15">
        <v>28172</v>
      </c>
      <c r="E391" s="16">
        <f t="shared" si="48"/>
        <v>28594.58</v>
      </c>
      <c r="F391" s="17">
        <f t="shared" si="49"/>
        <v>2859.4580000000001</v>
      </c>
      <c r="G391" s="18">
        <f t="shared" si="50"/>
        <v>0</v>
      </c>
      <c r="H391" s="18">
        <v>100</v>
      </c>
      <c r="I391" s="19" t="s">
        <v>29</v>
      </c>
      <c r="J391" s="19">
        <v>10</v>
      </c>
      <c r="K391" s="26">
        <v>5000</v>
      </c>
      <c r="L391" s="21">
        <f t="shared" si="51"/>
        <v>0.7485831230953558</v>
      </c>
      <c r="M391" s="22">
        <v>34000</v>
      </c>
      <c r="N391" s="23">
        <f t="shared" si="46"/>
        <v>3400</v>
      </c>
      <c r="O391" s="21">
        <f t="shared" si="52"/>
        <v>0.18903652370484192</v>
      </c>
      <c r="P391" s="24">
        <v>33000</v>
      </c>
      <c r="Q391" s="18">
        <f t="shared" si="47"/>
        <v>3300</v>
      </c>
      <c r="R391" s="21">
        <f t="shared" si="53"/>
        <v>0.15406486124293481</v>
      </c>
    </row>
    <row r="392" spans="1:18" ht="15.5" x14ac:dyDescent="0.45">
      <c r="A392" s="12" t="s">
        <v>812</v>
      </c>
      <c r="B392" s="25" t="s">
        <v>813</v>
      </c>
      <c r="C392" s="14" t="s">
        <v>24</v>
      </c>
      <c r="D392" s="15">
        <v>26995</v>
      </c>
      <c r="E392" s="16">
        <f t="shared" si="48"/>
        <v>27399.924999999999</v>
      </c>
      <c r="F392" s="17">
        <f t="shared" si="49"/>
        <v>2739.9924999999998</v>
      </c>
      <c r="G392" s="18">
        <f t="shared" si="50"/>
        <v>0</v>
      </c>
      <c r="H392" s="18">
        <v>100</v>
      </c>
      <c r="I392" s="19" t="s">
        <v>29</v>
      </c>
      <c r="J392" s="19">
        <v>10</v>
      </c>
      <c r="K392" s="26">
        <v>5000</v>
      </c>
      <c r="L392" s="21">
        <f t="shared" si="51"/>
        <v>0.82482251320030997</v>
      </c>
      <c r="M392" s="22">
        <v>34000</v>
      </c>
      <c r="N392" s="23">
        <f t="shared" si="46"/>
        <v>3400</v>
      </c>
      <c r="O392" s="21">
        <f t="shared" si="52"/>
        <v>0.24087930897621077</v>
      </c>
      <c r="P392" s="24">
        <v>33000</v>
      </c>
      <c r="Q392" s="18">
        <f t="shared" si="47"/>
        <v>3300</v>
      </c>
      <c r="R392" s="21">
        <f t="shared" si="53"/>
        <v>0.20438285871220457</v>
      </c>
    </row>
    <row r="393" spans="1:18" ht="15.5" x14ac:dyDescent="0.45">
      <c r="A393" s="12" t="s">
        <v>814</v>
      </c>
      <c r="B393" s="25" t="s">
        <v>815</v>
      </c>
      <c r="C393" s="14" t="str">
        <f>C391</f>
        <v>obat keras</v>
      </c>
      <c r="D393" s="15">
        <v>121550</v>
      </c>
      <c r="E393" s="16">
        <f t="shared" si="48"/>
        <v>123373.25</v>
      </c>
      <c r="F393" s="17">
        <f t="shared" si="49"/>
        <v>12337.325000000001</v>
      </c>
      <c r="G393" s="18">
        <f t="shared" si="50"/>
        <v>0</v>
      </c>
      <c r="H393" s="18">
        <v>100</v>
      </c>
      <c r="I393" s="19" t="s">
        <v>29</v>
      </c>
      <c r="J393" s="19">
        <v>10</v>
      </c>
      <c r="K393" s="26">
        <v>18000</v>
      </c>
      <c r="L393" s="21">
        <f t="shared" si="51"/>
        <v>0.45898726020429864</v>
      </c>
      <c r="M393" s="22">
        <v>150000</v>
      </c>
      <c r="N393" s="23">
        <f t="shared" si="46"/>
        <v>15000</v>
      </c>
      <c r="O393" s="21">
        <f t="shared" si="52"/>
        <v>0.21582271683691553</v>
      </c>
      <c r="P393" s="24">
        <v>145000</v>
      </c>
      <c r="Q393" s="18">
        <f t="shared" si="47"/>
        <v>14500</v>
      </c>
      <c r="R393" s="21">
        <f t="shared" si="53"/>
        <v>0.17529529294235169</v>
      </c>
    </row>
    <row r="394" spans="1:18" ht="15.5" x14ac:dyDescent="0.45">
      <c r="A394" s="12" t="s">
        <v>816</v>
      </c>
      <c r="B394" s="25" t="s">
        <v>817</v>
      </c>
      <c r="C394" s="14" t="s">
        <v>24</v>
      </c>
      <c r="D394" s="15">
        <v>27500</v>
      </c>
      <c r="E394" s="16">
        <f t="shared" si="48"/>
        <v>27912.5</v>
      </c>
      <c r="F394" s="17">
        <f t="shared" si="49"/>
        <v>2791.25</v>
      </c>
      <c r="G394" s="18">
        <f t="shared" si="50"/>
        <v>0</v>
      </c>
      <c r="H394" s="18">
        <v>30</v>
      </c>
      <c r="I394" s="19" t="s">
        <v>29</v>
      </c>
      <c r="J394" s="19">
        <v>10</v>
      </c>
      <c r="K394" s="41">
        <v>5000</v>
      </c>
      <c r="L394" s="21">
        <f t="shared" si="51"/>
        <v>0.7913121361397224</v>
      </c>
      <c r="M394" s="22">
        <v>33000</v>
      </c>
      <c r="N394" s="23">
        <f t="shared" si="46"/>
        <v>3300</v>
      </c>
      <c r="O394" s="21">
        <f t="shared" si="52"/>
        <v>0.18226600985221675</v>
      </c>
      <c r="P394" s="24">
        <v>31000</v>
      </c>
      <c r="Q394" s="18">
        <f t="shared" si="47"/>
        <v>3100</v>
      </c>
      <c r="R394" s="21">
        <f t="shared" si="53"/>
        <v>0.11061352440662786</v>
      </c>
    </row>
    <row r="395" spans="1:18" ht="15.5" x14ac:dyDescent="0.45">
      <c r="A395" s="12" t="s">
        <v>818</v>
      </c>
      <c r="B395" s="25" t="s">
        <v>819</v>
      </c>
      <c r="C395" s="14" t="s">
        <v>47</v>
      </c>
      <c r="D395" s="15">
        <v>39044</v>
      </c>
      <c r="E395" s="16">
        <f t="shared" si="48"/>
        <v>39629.660000000003</v>
      </c>
      <c r="F395" s="17">
        <f t="shared" si="49"/>
        <v>39629.660000000003</v>
      </c>
      <c r="G395" s="18">
        <f t="shared" si="50"/>
        <v>0</v>
      </c>
      <c r="H395" s="18">
        <v>2</v>
      </c>
      <c r="I395" s="32" t="s">
        <v>48</v>
      </c>
      <c r="J395" s="32">
        <v>1</v>
      </c>
      <c r="K395" s="26">
        <v>48000</v>
      </c>
      <c r="L395" s="21">
        <f t="shared" si="51"/>
        <v>0.21121402505093398</v>
      </c>
      <c r="M395" s="22">
        <v>46000</v>
      </c>
      <c r="N395" s="23">
        <f t="shared" si="46"/>
        <v>46000</v>
      </c>
      <c r="O395" s="21">
        <f t="shared" si="52"/>
        <v>0.16074677400714504</v>
      </c>
      <c r="P395" s="24">
        <v>46000</v>
      </c>
      <c r="Q395" s="18">
        <f t="shared" si="47"/>
        <v>46000</v>
      </c>
      <c r="R395" s="21">
        <f t="shared" si="53"/>
        <v>0.16074677400714504</v>
      </c>
    </row>
    <row r="396" spans="1:18" ht="15.5" x14ac:dyDescent="0.45">
      <c r="A396" s="12" t="s">
        <v>820</v>
      </c>
      <c r="B396" s="25" t="s">
        <v>821</v>
      </c>
      <c r="C396" s="14" t="s">
        <v>47</v>
      </c>
      <c r="D396" s="15">
        <v>24864</v>
      </c>
      <c r="E396" s="16">
        <f t="shared" si="48"/>
        <v>25236.959999999999</v>
      </c>
      <c r="F396" s="17">
        <f t="shared" si="49"/>
        <v>25236.959999999999</v>
      </c>
      <c r="G396" s="18">
        <f t="shared" si="50"/>
        <v>0</v>
      </c>
      <c r="H396" s="18">
        <v>2</v>
      </c>
      <c r="I396" s="19" t="s">
        <v>48</v>
      </c>
      <c r="J396" s="19">
        <v>1</v>
      </c>
      <c r="K396" s="26">
        <v>30000</v>
      </c>
      <c r="L396" s="21">
        <f t="shared" si="51"/>
        <v>0.18873271582631193</v>
      </c>
      <c r="M396" s="22">
        <v>29000</v>
      </c>
      <c r="N396" s="23">
        <f t="shared" si="46"/>
        <v>29000</v>
      </c>
      <c r="O396" s="21">
        <f t="shared" si="52"/>
        <v>0.14910829196543487</v>
      </c>
      <c r="P396" s="24">
        <v>28000</v>
      </c>
      <c r="Q396" s="18">
        <f t="shared" si="47"/>
        <v>28000</v>
      </c>
      <c r="R396" s="21">
        <f t="shared" si="53"/>
        <v>0.1094838681045578</v>
      </c>
    </row>
    <row r="397" spans="1:18" ht="15.5" x14ac:dyDescent="0.45">
      <c r="A397" s="12" t="s">
        <v>822</v>
      </c>
      <c r="B397" s="25" t="s">
        <v>823</v>
      </c>
      <c r="C397" s="14" t="s">
        <v>47</v>
      </c>
      <c r="D397" s="15">
        <v>7703</v>
      </c>
      <c r="E397" s="16">
        <f t="shared" si="48"/>
        <v>7818.5450000000001</v>
      </c>
      <c r="F397" s="17">
        <f t="shared" si="49"/>
        <v>7818.5450000000001</v>
      </c>
      <c r="G397" s="18">
        <f t="shared" si="50"/>
        <v>0</v>
      </c>
      <c r="H397" s="18">
        <v>100</v>
      </c>
      <c r="I397" s="32" t="s">
        <v>48</v>
      </c>
      <c r="J397" s="32">
        <v>1</v>
      </c>
      <c r="K397" s="26">
        <v>12000</v>
      </c>
      <c r="L397" s="21">
        <f t="shared" si="51"/>
        <v>0.53481242353916236</v>
      </c>
      <c r="M397" s="22">
        <v>9500</v>
      </c>
      <c r="N397" s="23">
        <f t="shared" si="46"/>
        <v>9500</v>
      </c>
      <c r="O397" s="21">
        <f t="shared" si="52"/>
        <v>0.21505983530183684</v>
      </c>
      <c r="P397" s="24">
        <v>9200</v>
      </c>
      <c r="Q397" s="18">
        <f t="shared" si="47"/>
        <v>9200</v>
      </c>
      <c r="R397" s="21">
        <f t="shared" si="53"/>
        <v>0.17668952471335778</v>
      </c>
    </row>
    <row r="398" spans="1:18" ht="15.5" x14ac:dyDescent="0.45">
      <c r="A398" s="12" t="s">
        <v>824</v>
      </c>
      <c r="B398" s="25" t="s">
        <v>825</v>
      </c>
      <c r="C398" s="14" t="s">
        <v>47</v>
      </c>
      <c r="D398" s="15">
        <v>9104</v>
      </c>
      <c r="E398" s="16">
        <f t="shared" si="48"/>
        <v>9240.56</v>
      </c>
      <c r="F398" s="17">
        <f t="shared" si="49"/>
        <v>9240.56</v>
      </c>
      <c r="G398" s="18">
        <f t="shared" si="50"/>
        <v>0</v>
      </c>
      <c r="H398" s="18">
        <v>100</v>
      </c>
      <c r="I398" s="32" t="s">
        <v>48</v>
      </c>
      <c r="J398" s="32">
        <v>1</v>
      </c>
      <c r="K398" s="26">
        <v>13000</v>
      </c>
      <c r="L398" s="21">
        <f t="shared" si="51"/>
        <v>0.40684114382678116</v>
      </c>
      <c r="M398" s="22">
        <v>10600</v>
      </c>
      <c r="N398" s="23">
        <f t="shared" ref="N398:N472" si="54">M398/J398</f>
        <v>10600</v>
      </c>
      <c r="O398" s="21">
        <f t="shared" si="52"/>
        <v>0.14711662496645231</v>
      </c>
      <c r="P398" s="24">
        <v>10400</v>
      </c>
      <c r="Q398" s="18">
        <f t="shared" ref="Q398:Q472" si="55">P398/J398</f>
        <v>10400</v>
      </c>
      <c r="R398" s="21">
        <f t="shared" si="53"/>
        <v>0.12547291506142491</v>
      </c>
    </row>
    <row r="399" spans="1:18" ht="15.5" x14ac:dyDescent="0.45">
      <c r="A399" s="12" t="s">
        <v>826</v>
      </c>
      <c r="B399" s="25" t="s">
        <v>827</v>
      </c>
      <c r="C399" s="14" t="s">
        <v>47</v>
      </c>
      <c r="D399" s="15">
        <v>9104</v>
      </c>
      <c r="E399" s="16">
        <f t="shared" si="48"/>
        <v>9240.56</v>
      </c>
      <c r="F399" s="17">
        <f t="shared" si="49"/>
        <v>9240.56</v>
      </c>
      <c r="G399" s="18">
        <f t="shared" si="50"/>
        <v>0</v>
      </c>
      <c r="H399" s="18">
        <v>100</v>
      </c>
      <c r="I399" s="32" t="s">
        <v>48</v>
      </c>
      <c r="J399" s="32">
        <v>1</v>
      </c>
      <c r="K399" s="26">
        <v>12000</v>
      </c>
      <c r="L399" s="21">
        <f t="shared" si="51"/>
        <v>0.29862259430164412</v>
      </c>
      <c r="M399" s="22">
        <v>11000</v>
      </c>
      <c r="N399" s="23">
        <f t="shared" si="54"/>
        <v>11000</v>
      </c>
      <c r="O399" s="21">
        <f t="shared" si="52"/>
        <v>0.19040404477650713</v>
      </c>
      <c r="P399" s="40">
        <v>10500</v>
      </c>
      <c r="Q399" s="18">
        <f t="shared" si="55"/>
        <v>10500</v>
      </c>
      <c r="R399" s="21">
        <f t="shared" si="53"/>
        <v>0.13629477001393861</v>
      </c>
    </row>
    <row r="400" spans="1:18" ht="15.5" x14ac:dyDescent="0.45">
      <c r="A400" s="12" t="s">
        <v>828</v>
      </c>
      <c r="B400" s="25" t="s">
        <v>829</v>
      </c>
      <c r="C400" s="14" t="s">
        <v>47</v>
      </c>
      <c r="D400" s="15">
        <v>18778</v>
      </c>
      <c r="E400" s="16">
        <f t="shared" si="48"/>
        <v>19059.669999999998</v>
      </c>
      <c r="F400" s="17">
        <f t="shared" si="49"/>
        <v>19059.669999999998</v>
      </c>
      <c r="G400" s="18">
        <f t="shared" si="50"/>
        <v>0</v>
      </c>
      <c r="H400" s="18">
        <v>100</v>
      </c>
      <c r="I400" s="32" t="s">
        <v>48</v>
      </c>
      <c r="J400" s="32">
        <v>1</v>
      </c>
      <c r="K400" s="26">
        <v>23000</v>
      </c>
      <c r="L400" s="21">
        <f t="shared" si="51"/>
        <v>0.20673652796716849</v>
      </c>
      <c r="M400" s="22">
        <v>22000</v>
      </c>
      <c r="N400" s="23">
        <f t="shared" si="54"/>
        <v>22000</v>
      </c>
      <c r="O400" s="21">
        <f t="shared" si="52"/>
        <v>0.15426972240337855</v>
      </c>
      <c r="P400" s="24">
        <v>21500</v>
      </c>
      <c r="Q400" s="18">
        <f t="shared" si="55"/>
        <v>21500</v>
      </c>
      <c r="R400" s="21">
        <f t="shared" si="53"/>
        <v>0.12803631962148357</v>
      </c>
    </row>
    <row r="401" spans="1:18" ht="15.5" x14ac:dyDescent="0.45">
      <c r="A401" s="12" t="s">
        <v>830</v>
      </c>
      <c r="B401" s="25" t="s">
        <v>831</v>
      </c>
      <c r="C401" s="14" t="s">
        <v>47</v>
      </c>
      <c r="D401" s="15">
        <f>452252/25</f>
        <v>18090.080000000002</v>
      </c>
      <c r="E401" s="16">
        <f t="shared" si="48"/>
        <v>18361.431200000003</v>
      </c>
      <c r="F401" s="17">
        <f t="shared" si="49"/>
        <v>18361.431200000003</v>
      </c>
      <c r="G401" s="18">
        <f t="shared" si="50"/>
        <v>0</v>
      </c>
      <c r="H401" s="18">
        <v>100</v>
      </c>
      <c r="I401" s="19" t="s">
        <v>29</v>
      </c>
      <c r="J401" s="19">
        <v>1</v>
      </c>
      <c r="K401" s="26">
        <v>22000</v>
      </c>
      <c r="L401" s="21">
        <f t="shared" si="51"/>
        <v>0.19816368127120704</v>
      </c>
      <c r="M401" s="22">
        <v>21000</v>
      </c>
      <c r="N401" s="23">
        <f t="shared" si="54"/>
        <v>21000</v>
      </c>
      <c r="O401" s="21">
        <f t="shared" si="52"/>
        <v>0.14370169575887945</v>
      </c>
      <c r="P401" s="24">
        <v>21000</v>
      </c>
      <c r="Q401" s="18">
        <f t="shared" si="55"/>
        <v>21000</v>
      </c>
      <c r="R401" s="21">
        <f t="shared" si="53"/>
        <v>0.14370169575887945</v>
      </c>
    </row>
    <row r="402" spans="1:18" ht="15.5" x14ac:dyDescent="0.45">
      <c r="A402" s="12" t="s">
        <v>832</v>
      </c>
      <c r="B402" s="25" t="s">
        <v>833</v>
      </c>
      <c r="C402" s="14" t="s">
        <v>32</v>
      </c>
      <c r="D402" s="27">
        <f>371779/20</f>
        <v>18588.95</v>
      </c>
      <c r="E402" s="16">
        <f t="shared" si="48"/>
        <v>18867.784250000001</v>
      </c>
      <c r="F402" s="17">
        <f t="shared" si="49"/>
        <v>18867.784250000001</v>
      </c>
      <c r="G402" s="18">
        <f t="shared" si="50"/>
        <v>0</v>
      </c>
      <c r="H402" s="18">
        <v>1</v>
      </c>
      <c r="I402" s="19" t="s">
        <v>11</v>
      </c>
      <c r="J402" s="19">
        <v>1</v>
      </c>
      <c r="K402" s="26">
        <v>23000</v>
      </c>
      <c r="L402" s="21">
        <f t="shared" si="51"/>
        <v>0.21900906302763132</v>
      </c>
      <c r="M402" s="30">
        <v>22000</v>
      </c>
      <c r="N402" s="23">
        <f t="shared" si="54"/>
        <v>22000</v>
      </c>
      <c r="O402" s="21">
        <f t="shared" si="52"/>
        <v>0.16600866898295169</v>
      </c>
      <c r="P402" s="24">
        <v>21000</v>
      </c>
      <c r="Q402" s="18">
        <f t="shared" si="55"/>
        <v>21000</v>
      </c>
      <c r="R402" s="21">
        <f t="shared" si="53"/>
        <v>0.11300827493827206</v>
      </c>
    </row>
    <row r="403" spans="1:18" ht="15.5" x14ac:dyDescent="0.45">
      <c r="A403" s="12" t="s">
        <v>834</v>
      </c>
      <c r="B403" s="25" t="s">
        <v>835</v>
      </c>
      <c r="C403" s="14" t="str">
        <f>C401</f>
        <v>OBAT BEBAS TERBATAS</v>
      </c>
      <c r="D403" s="15">
        <v>15500</v>
      </c>
      <c r="E403" s="16">
        <f t="shared" si="48"/>
        <v>15732.5</v>
      </c>
      <c r="F403" s="17">
        <f t="shared" si="49"/>
        <v>15732.5</v>
      </c>
      <c r="G403" s="18">
        <f t="shared" si="50"/>
        <v>0</v>
      </c>
      <c r="H403" s="18">
        <v>3</v>
      </c>
      <c r="I403" s="19" t="s">
        <v>48</v>
      </c>
      <c r="J403" s="19">
        <v>1</v>
      </c>
      <c r="K403" s="26">
        <v>20000</v>
      </c>
      <c r="L403" s="21">
        <f t="shared" si="51"/>
        <v>0.27125377403464168</v>
      </c>
      <c r="M403" s="22">
        <v>19000</v>
      </c>
      <c r="N403" s="23">
        <f t="shared" si="54"/>
        <v>19000</v>
      </c>
      <c r="O403" s="21">
        <f t="shared" si="52"/>
        <v>0.20769108533290959</v>
      </c>
      <c r="P403" s="24">
        <v>19000</v>
      </c>
      <c r="Q403" s="18">
        <f t="shared" si="55"/>
        <v>19000</v>
      </c>
      <c r="R403" s="21">
        <f t="shared" si="53"/>
        <v>0.20769108533290959</v>
      </c>
    </row>
    <row r="404" spans="1:18" ht="15.5" x14ac:dyDescent="0.45">
      <c r="A404" s="12" t="s">
        <v>836</v>
      </c>
      <c r="B404" s="25" t="s">
        <v>837</v>
      </c>
      <c r="C404" s="14" t="s">
        <v>47</v>
      </c>
      <c r="D404" s="31">
        <v>34810</v>
      </c>
      <c r="E404" s="16">
        <f t="shared" si="48"/>
        <v>35332.15</v>
      </c>
      <c r="F404" s="17">
        <f t="shared" si="49"/>
        <v>35332.15</v>
      </c>
      <c r="G404" s="18">
        <f t="shared" si="50"/>
        <v>0</v>
      </c>
      <c r="H404" s="18">
        <v>100</v>
      </c>
      <c r="I404" s="32" t="s">
        <v>48</v>
      </c>
      <c r="J404" s="32">
        <v>1</v>
      </c>
      <c r="K404" s="31">
        <v>43000</v>
      </c>
      <c r="L404" s="21">
        <f t="shared" si="51"/>
        <v>0.21702189082747578</v>
      </c>
      <c r="M404" s="22">
        <v>42000</v>
      </c>
      <c r="N404" s="23">
        <f t="shared" si="54"/>
        <v>42000</v>
      </c>
      <c r="O404" s="21">
        <f t="shared" si="52"/>
        <v>0.18871905615706935</v>
      </c>
      <c r="P404" s="24">
        <v>42000</v>
      </c>
      <c r="Q404" s="18">
        <f t="shared" si="55"/>
        <v>42000</v>
      </c>
      <c r="R404" s="21">
        <f t="shared" si="53"/>
        <v>0.18871905615706935</v>
      </c>
    </row>
    <row r="405" spans="1:18" ht="15.5" x14ac:dyDescent="0.45">
      <c r="A405" s="12" t="s">
        <v>838</v>
      </c>
      <c r="B405" s="25" t="s">
        <v>839</v>
      </c>
      <c r="C405" s="14" t="s">
        <v>47</v>
      </c>
      <c r="D405" s="31">
        <v>34910</v>
      </c>
      <c r="E405" s="16">
        <f t="shared" si="48"/>
        <v>35433.65</v>
      </c>
      <c r="F405" s="17">
        <f t="shared" si="49"/>
        <v>35433.65</v>
      </c>
      <c r="G405" s="18">
        <f t="shared" si="50"/>
        <v>0</v>
      </c>
      <c r="H405" s="18">
        <v>100</v>
      </c>
      <c r="I405" s="32" t="s">
        <v>48</v>
      </c>
      <c r="J405" s="32">
        <v>1</v>
      </c>
      <c r="K405" s="31">
        <v>43000</v>
      </c>
      <c r="L405" s="21">
        <f t="shared" si="51"/>
        <v>0.21353572098838247</v>
      </c>
      <c r="M405" s="22">
        <v>43000</v>
      </c>
      <c r="N405" s="23">
        <f t="shared" si="54"/>
        <v>43000</v>
      </c>
      <c r="O405" s="21">
        <f t="shared" si="52"/>
        <v>0.21353572098838247</v>
      </c>
      <c r="P405" s="24">
        <v>40000</v>
      </c>
      <c r="Q405" s="18">
        <f t="shared" si="55"/>
        <v>40000</v>
      </c>
      <c r="R405" s="21">
        <f t="shared" si="53"/>
        <v>0.12887043812872787</v>
      </c>
    </row>
    <row r="406" spans="1:18" ht="15.5" x14ac:dyDescent="0.45">
      <c r="A406" s="12" t="s">
        <v>840</v>
      </c>
      <c r="B406" s="25" t="s">
        <v>841</v>
      </c>
      <c r="C406" s="14" t="s">
        <v>47</v>
      </c>
      <c r="D406" s="71">
        <v>7349</v>
      </c>
      <c r="E406" s="16">
        <f t="shared" si="48"/>
        <v>7459.2349999999997</v>
      </c>
      <c r="F406" s="17">
        <f t="shared" si="49"/>
        <v>7459.2349999999997</v>
      </c>
      <c r="G406" s="18">
        <f t="shared" si="50"/>
        <v>0</v>
      </c>
      <c r="H406" s="18">
        <v>100</v>
      </c>
      <c r="I406" s="32" t="s">
        <v>48</v>
      </c>
      <c r="J406" s="32">
        <v>1</v>
      </c>
      <c r="K406" s="26">
        <v>10000</v>
      </c>
      <c r="L406" s="21">
        <f t="shared" si="51"/>
        <v>0.34062005017940855</v>
      </c>
      <c r="M406" s="22">
        <v>8700</v>
      </c>
      <c r="N406" s="23">
        <f t="shared" si="54"/>
        <v>8700</v>
      </c>
      <c r="O406" s="21">
        <f t="shared" si="52"/>
        <v>0.16633944365608544</v>
      </c>
      <c r="P406" s="24">
        <v>8500</v>
      </c>
      <c r="Q406" s="18">
        <f t="shared" si="55"/>
        <v>8500</v>
      </c>
      <c r="R406" s="21">
        <f t="shared" si="53"/>
        <v>0.13952704265249727</v>
      </c>
    </row>
    <row r="407" spans="1:18" ht="15.5" x14ac:dyDescent="0.45">
      <c r="A407" s="12" t="s">
        <v>842</v>
      </c>
      <c r="B407" s="25" t="s">
        <v>843</v>
      </c>
      <c r="C407" s="14" t="s">
        <v>47</v>
      </c>
      <c r="D407" s="15">
        <v>8549</v>
      </c>
      <c r="E407" s="16">
        <f t="shared" si="48"/>
        <v>8677.2350000000006</v>
      </c>
      <c r="F407" s="17">
        <f t="shared" si="49"/>
        <v>8677.2350000000006</v>
      </c>
      <c r="G407" s="18">
        <f t="shared" si="50"/>
        <v>0</v>
      </c>
      <c r="H407" s="18">
        <v>100</v>
      </c>
      <c r="I407" s="32" t="s">
        <v>48</v>
      </c>
      <c r="J407" s="32">
        <v>1</v>
      </c>
      <c r="K407" s="26">
        <v>12000</v>
      </c>
      <c r="L407" s="21">
        <f t="shared" si="51"/>
        <v>0.38292900906798066</v>
      </c>
      <c r="M407" s="22">
        <v>10300</v>
      </c>
      <c r="N407" s="23">
        <f t="shared" si="54"/>
        <v>10300</v>
      </c>
      <c r="O407" s="21">
        <f t="shared" si="52"/>
        <v>0.18701406611668339</v>
      </c>
      <c r="P407" s="24">
        <v>9700</v>
      </c>
      <c r="Q407" s="18">
        <f t="shared" si="55"/>
        <v>9700</v>
      </c>
      <c r="R407" s="21">
        <f t="shared" si="53"/>
        <v>0.11786761566328437</v>
      </c>
    </row>
    <row r="408" spans="1:18" ht="15.5" x14ac:dyDescent="0.45">
      <c r="A408" s="12" t="s">
        <v>844</v>
      </c>
      <c r="B408" s="25" t="s">
        <v>845</v>
      </c>
      <c r="C408" s="33" t="s">
        <v>47</v>
      </c>
      <c r="D408" s="16">
        <v>50499</v>
      </c>
      <c r="E408" s="16">
        <f t="shared" si="48"/>
        <v>51256.485000000001</v>
      </c>
      <c r="F408" s="17">
        <f t="shared" si="49"/>
        <v>5125.6485000000002</v>
      </c>
      <c r="G408" s="18">
        <f t="shared" si="50"/>
        <v>0</v>
      </c>
      <c r="H408" s="18">
        <v>100</v>
      </c>
      <c r="I408" s="19" t="s">
        <v>29</v>
      </c>
      <c r="J408" s="19">
        <v>10</v>
      </c>
      <c r="K408" s="26">
        <v>7000</v>
      </c>
      <c r="L408" s="21">
        <f t="shared" si="51"/>
        <v>0.36568084994513372</v>
      </c>
      <c r="M408" s="22">
        <v>59000</v>
      </c>
      <c r="N408" s="23">
        <f t="shared" si="54"/>
        <v>5900</v>
      </c>
      <c r="O408" s="21">
        <f t="shared" si="52"/>
        <v>0.15107385923946984</v>
      </c>
      <c r="P408" s="24">
        <v>58000</v>
      </c>
      <c r="Q408" s="18">
        <f t="shared" si="55"/>
        <v>5800</v>
      </c>
      <c r="R408" s="21">
        <f t="shared" si="53"/>
        <v>0.13156413281168222</v>
      </c>
    </row>
    <row r="409" spans="1:18" ht="15.5" x14ac:dyDescent="0.45">
      <c r="A409" s="12" t="s">
        <v>846</v>
      </c>
      <c r="B409" s="25" t="s">
        <v>847</v>
      </c>
      <c r="C409" s="14" t="s">
        <v>47</v>
      </c>
      <c r="D409" s="31">
        <v>9242</v>
      </c>
      <c r="E409" s="16">
        <f t="shared" si="48"/>
        <v>9380.6299999999992</v>
      </c>
      <c r="F409" s="17">
        <f t="shared" si="49"/>
        <v>9380.6299999999992</v>
      </c>
      <c r="G409" s="18">
        <f t="shared" si="50"/>
        <v>0</v>
      </c>
      <c r="H409" s="18">
        <v>5</v>
      </c>
      <c r="I409" s="32" t="s">
        <v>48</v>
      </c>
      <c r="J409" s="32">
        <v>1</v>
      </c>
      <c r="K409" s="26">
        <v>15000</v>
      </c>
      <c r="L409" s="21">
        <f t="shared" si="51"/>
        <v>0.59903972334480748</v>
      </c>
      <c r="M409" s="22">
        <v>14500</v>
      </c>
      <c r="N409" s="23">
        <f t="shared" si="54"/>
        <v>14500</v>
      </c>
      <c r="O409" s="21">
        <f t="shared" si="52"/>
        <v>0.54573839923331391</v>
      </c>
      <c r="P409" s="24">
        <v>14000</v>
      </c>
      <c r="Q409" s="18">
        <f t="shared" si="55"/>
        <v>14000</v>
      </c>
      <c r="R409" s="21">
        <f t="shared" si="53"/>
        <v>0.49243707512182028</v>
      </c>
    </row>
    <row r="410" spans="1:18" ht="15.5" x14ac:dyDescent="0.45">
      <c r="A410" s="12" t="s">
        <v>848</v>
      </c>
      <c r="B410" s="25" t="s">
        <v>849</v>
      </c>
      <c r="C410" s="14" t="str">
        <f>C402</f>
        <v>OBAT KERAS</v>
      </c>
      <c r="D410" s="15">
        <v>12500</v>
      </c>
      <c r="E410" s="16">
        <f t="shared" si="48"/>
        <v>12687.5</v>
      </c>
      <c r="F410" s="17">
        <f t="shared" si="49"/>
        <v>1268.75</v>
      </c>
      <c r="G410" s="18">
        <f t="shared" si="50"/>
        <v>0</v>
      </c>
      <c r="H410" s="18">
        <v>100</v>
      </c>
      <c r="I410" s="19" t="s">
        <v>29</v>
      </c>
      <c r="J410" s="19">
        <v>10</v>
      </c>
      <c r="K410" s="26">
        <v>6000</v>
      </c>
      <c r="L410" s="21">
        <f t="shared" si="51"/>
        <v>3.729064039408867</v>
      </c>
      <c r="M410" s="22">
        <v>23000</v>
      </c>
      <c r="N410" s="23">
        <f t="shared" si="54"/>
        <v>2300</v>
      </c>
      <c r="O410" s="21">
        <f t="shared" si="52"/>
        <v>0.81280788177339902</v>
      </c>
      <c r="P410" s="24">
        <v>22000</v>
      </c>
      <c r="Q410" s="18">
        <f t="shared" si="55"/>
        <v>2200</v>
      </c>
      <c r="R410" s="21">
        <f t="shared" si="53"/>
        <v>0.73399014778325122</v>
      </c>
    </row>
    <row r="411" spans="1:18" ht="15.5" x14ac:dyDescent="0.45">
      <c r="A411" s="12" t="s">
        <v>850</v>
      </c>
      <c r="B411" s="68" t="s">
        <v>851</v>
      </c>
      <c r="C411" s="14" t="s">
        <v>32</v>
      </c>
      <c r="D411" s="59">
        <v>13260</v>
      </c>
      <c r="E411" s="16">
        <f t="shared" si="48"/>
        <v>13458.9</v>
      </c>
      <c r="F411" s="17">
        <f t="shared" si="49"/>
        <v>2691.7799999999997</v>
      </c>
      <c r="G411" s="18">
        <f t="shared" si="50"/>
        <v>0</v>
      </c>
      <c r="H411" s="18">
        <v>5</v>
      </c>
      <c r="I411" s="19" t="s">
        <v>29</v>
      </c>
      <c r="J411" s="28">
        <v>5</v>
      </c>
      <c r="K411" s="26">
        <v>5000</v>
      </c>
      <c r="L411" s="21">
        <f t="shared" si="51"/>
        <v>0.85750692850084353</v>
      </c>
      <c r="M411" s="30">
        <v>16000</v>
      </c>
      <c r="N411" s="23">
        <f t="shared" si="54"/>
        <v>3200</v>
      </c>
      <c r="O411" s="21">
        <f t="shared" si="52"/>
        <v>0.18880443424053983</v>
      </c>
      <c r="P411" s="24">
        <v>15500</v>
      </c>
      <c r="Q411" s="18">
        <f t="shared" si="55"/>
        <v>3100</v>
      </c>
      <c r="R411" s="21">
        <f t="shared" si="53"/>
        <v>0.15165429567052297</v>
      </c>
    </row>
    <row r="412" spans="1:18" ht="15.5" x14ac:dyDescent="0.45">
      <c r="A412" s="12" t="s">
        <v>852</v>
      </c>
      <c r="B412" s="25" t="s">
        <v>853</v>
      </c>
      <c r="C412" s="14" t="s">
        <v>47</v>
      </c>
      <c r="D412" s="15">
        <v>40000</v>
      </c>
      <c r="E412" s="16">
        <f t="shared" si="48"/>
        <v>40600</v>
      </c>
      <c r="F412" s="17">
        <f t="shared" si="49"/>
        <v>4060</v>
      </c>
      <c r="G412" s="18">
        <f t="shared" si="50"/>
        <v>0</v>
      </c>
      <c r="H412" s="18">
        <v>100</v>
      </c>
      <c r="I412" s="19" t="s">
        <v>29</v>
      </c>
      <c r="J412" s="19">
        <v>10</v>
      </c>
      <c r="K412" s="26">
        <v>5000</v>
      </c>
      <c r="L412" s="21">
        <f t="shared" si="51"/>
        <v>0.23152709359605911</v>
      </c>
      <c r="M412" s="22">
        <v>46000</v>
      </c>
      <c r="N412" s="23">
        <f t="shared" si="54"/>
        <v>4600</v>
      </c>
      <c r="O412" s="21">
        <f t="shared" si="52"/>
        <v>0.13300492610837439</v>
      </c>
      <c r="P412" s="24">
        <v>45000</v>
      </c>
      <c r="Q412" s="18">
        <f t="shared" si="55"/>
        <v>4500</v>
      </c>
      <c r="R412" s="21">
        <f t="shared" si="53"/>
        <v>0.10837438423645321</v>
      </c>
    </row>
    <row r="413" spans="1:18" ht="15.5" x14ac:dyDescent="0.45">
      <c r="A413" s="12" t="s">
        <v>854</v>
      </c>
      <c r="B413" s="25" t="s">
        <v>855</v>
      </c>
      <c r="C413" s="14" t="s">
        <v>32</v>
      </c>
      <c r="D413" s="15">
        <v>3443</v>
      </c>
      <c r="E413" s="16">
        <f t="shared" si="48"/>
        <v>3494.645</v>
      </c>
      <c r="F413" s="17">
        <f t="shared" si="49"/>
        <v>3494.645</v>
      </c>
      <c r="G413" s="18">
        <f t="shared" si="50"/>
        <v>0</v>
      </c>
      <c r="H413" s="18">
        <v>20</v>
      </c>
      <c r="I413" s="19" t="s">
        <v>48</v>
      </c>
      <c r="J413" s="19">
        <v>1</v>
      </c>
      <c r="K413" s="41">
        <v>5000</v>
      </c>
      <c r="L413" s="21">
        <f t="shared" si="51"/>
        <v>0.43076049212437889</v>
      </c>
      <c r="M413" s="22">
        <v>4200</v>
      </c>
      <c r="N413" s="23">
        <f t="shared" si="54"/>
        <v>4200</v>
      </c>
      <c r="O413" s="21">
        <f t="shared" si="52"/>
        <v>0.20183881338447826</v>
      </c>
      <c r="P413" s="24">
        <v>4000</v>
      </c>
      <c r="Q413" s="18">
        <f t="shared" si="55"/>
        <v>4000</v>
      </c>
      <c r="R413" s="21">
        <f t="shared" si="53"/>
        <v>0.1446083936995031</v>
      </c>
    </row>
    <row r="414" spans="1:18" ht="15.5" x14ac:dyDescent="0.45">
      <c r="A414" s="12" t="s">
        <v>856</v>
      </c>
      <c r="B414" s="25" t="s">
        <v>857</v>
      </c>
      <c r="C414" s="14" t="s">
        <v>32</v>
      </c>
      <c r="D414" s="15">
        <v>26846</v>
      </c>
      <c r="E414" s="16">
        <f t="shared" si="48"/>
        <v>27248.69</v>
      </c>
      <c r="F414" s="17">
        <f t="shared" si="49"/>
        <v>2724.8689999999997</v>
      </c>
      <c r="G414" s="18">
        <f t="shared" si="50"/>
        <v>0</v>
      </c>
      <c r="H414" s="18">
        <v>200</v>
      </c>
      <c r="I414" s="19" t="s">
        <v>29</v>
      </c>
      <c r="J414" s="19">
        <v>10</v>
      </c>
      <c r="K414" s="41">
        <v>6000</v>
      </c>
      <c r="L414" s="21">
        <f t="shared" si="51"/>
        <v>1.2019407171500724</v>
      </c>
      <c r="M414" s="22">
        <v>32000</v>
      </c>
      <c r="N414" s="23">
        <f t="shared" si="54"/>
        <v>3200</v>
      </c>
      <c r="O414" s="21">
        <f t="shared" si="52"/>
        <v>0.17436838248003864</v>
      </c>
      <c r="P414" s="24">
        <v>31000</v>
      </c>
      <c r="Q414" s="18">
        <f t="shared" si="55"/>
        <v>3100</v>
      </c>
      <c r="R414" s="21">
        <f t="shared" si="53"/>
        <v>0.13766937052753742</v>
      </c>
    </row>
    <row r="415" spans="1:18" ht="15.5" x14ac:dyDescent="0.45">
      <c r="A415" s="12" t="s">
        <v>858</v>
      </c>
      <c r="B415" s="25" t="s">
        <v>859</v>
      </c>
      <c r="C415" s="14" t="s">
        <v>10</v>
      </c>
      <c r="D415" s="31">
        <v>10500</v>
      </c>
      <c r="E415" s="16">
        <f t="shared" si="48"/>
        <v>10657.5</v>
      </c>
      <c r="F415" s="17">
        <f t="shared" si="49"/>
        <v>10657.5</v>
      </c>
      <c r="G415" s="18">
        <f t="shared" si="50"/>
        <v>0</v>
      </c>
      <c r="H415" s="18">
        <v>12</v>
      </c>
      <c r="I415" s="19" t="s">
        <v>586</v>
      </c>
      <c r="J415" s="19">
        <v>1</v>
      </c>
      <c r="K415" s="26">
        <v>15000</v>
      </c>
      <c r="L415" s="21">
        <f t="shared" si="51"/>
        <v>0.40745953553835329</v>
      </c>
      <c r="M415" s="22">
        <v>13000</v>
      </c>
      <c r="N415" s="23">
        <f t="shared" si="54"/>
        <v>13000</v>
      </c>
      <c r="O415" s="21">
        <f t="shared" si="52"/>
        <v>0.2197982641332395</v>
      </c>
      <c r="P415" s="24">
        <v>12500</v>
      </c>
      <c r="Q415" s="18">
        <f t="shared" si="55"/>
        <v>12500</v>
      </c>
      <c r="R415" s="21">
        <f t="shared" si="53"/>
        <v>0.17288294628196105</v>
      </c>
    </row>
    <row r="416" spans="1:18" ht="15.5" x14ac:dyDescent="0.45">
      <c r="A416" s="12" t="s">
        <v>860</v>
      </c>
      <c r="B416" s="25" t="s">
        <v>861</v>
      </c>
      <c r="C416" s="14" t="s">
        <v>10</v>
      </c>
      <c r="D416" s="15">
        <v>5113</v>
      </c>
      <c r="E416" s="16">
        <f t="shared" si="48"/>
        <v>5189.6949999999997</v>
      </c>
      <c r="F416" s="17">
        <f t="shared" si="49"/>
        <v>5189.6949999999997</v>
      </c>
      <c r="G416" s="18">
        <f t="shared" si="50"/>
        <v>0</v>
      </c>
      <c r="H416" s="18">
        <v>7</v>
      </c>
      <c r="I416" s="19" t="s">
        <v>586</v>
      </c>
      <c r="J416" s="19">
        <v>1</v>
      </c>
      <c r="K416" s="41">
        <v>7000</v>
      </c>
      <c r="L416" s="21">
        <f t="shared" si="51"/>
        <v>0.34882685784039341</v>
      </c>
      <c r="M416" s="22">
        <v>7000</v>
      </c>
      <c r="N416" s="23">
        <f t="shared" si="54"/>
        <v>7000</v>
      </c>
      <c r="O416" s="21">
        <f t="shared" si="52"/>
        <v>0.34882685784039341</v>
      </c>
      <c r="P416" s="24">
        <v>6000</v>
      </c>
      <c r="Q416" s="18">
        <f t="shared" si="55"/>
        <v>6000</v>
      </c>
      <c r="R416" s="21">
        <f t="shared" si="53"/>
        <v>0.15613730672033718</v>
      </c>
    </row>
    <row r="417" spans="1:18" ht="15.5" x14ac:dyDescent="0.45">
      <c r="A417" s="12" t="s">
        <v>862</v>
      </c>
      <c r="B417" s="25" t="s">
        <v>863</v>
      </c>
      <c r="C417" s="14" t="s">
        <v>24</v>
      </c>
      <c r="D417" s="15">
        <v>25843</v>
      </c>
      <c r="E417" s="16">
        <f t="shared" si="48"/>
        <v>26230.645</v>
      </c>
      <c r="F417" s="17">
        <f t="shared" si="49"/>
        <v>26230.645</v>
      </c>
      <c r="G417" s="18">
        <f t="shared" si="50"/>
        <v>0</v>
      </c>
      <c r="H417" s="18">
        <v>2</v>
      </c>
      <c r="I417" s="19" t="s">
        <v>33</v>
      </c>
      <c r="J417" s="19">
        <v>1</v>
      </c>
      <c r="K417" s="41">
        <v>32000</v>
      </c>
      <c r="L417" s="21">
        <f t="shared" si="51"/>
        <v>0.21994712672906058</v>
      </c>
      <c r="M417" s="22">
        <v>30000</v>
      </c>
      <c r="N417" s="23">
        <f t="shared" si="54"/>
        <v>30000</v>
      </c>
      <c r="O417" s="21">
        <f t="shared" si="52"/>
        <v>0.1437004313084943</v>
      </c>
      <c r="P417" s="24">
        <v>29500</v>
      </c>
      <c r="Q417" s="18">
        <f t="shared" si="55"/>
        <v>29500</v>
      </c>
      <c r="R417" s="21">
        <f t="shared" si="53"/>
        <v>0.12463875745335273</v>
      </c>
    </row>
    <row r="418" spans="1:18" ht="15.5" x14ac:dyDescent="0.45">
      <c r="A418" s="12" t="s">
        <v>864</v>
      </c>
      <c r="B418" s="25" t="s">
        <v>865</v>
      </c>
      <c r="C418" s="14" t="s">
        <v>24</v>
      </c>
      <c r="D418" s="15">
        <v>42291</v>
      </c>
      <c r="E418" s="16">
        <f t="shared" si="48"/>
        <v>42925.364999999998</v>
      </c>
      <c r="F418" s="17">
        <f t="shared" si="49"/>
        <v>42925.364999999998</v>
      </c>
      <c r="G418" s="18">
        <f t="shared" si="50"/>
        <v>0</v>
      </c>
      <c r="H418" s="18">
        <v>2</v>
      </c>
      <c r="I418" s="19" t="s">
        <v>33</v>
      </c>
      <c r="J418" s="19">
        <v>1</v>
      </c>
      <c r="K418" s="26">
        <v>50000</v>
      </c>
      <c r="L418" s="21">
        <f t="shared" si="51"/>
        <v>0.16481245995229166</v>
      </c>
      <c r="M418" s="22">
        <v>48000</v>
      </c>
      <c r="N418" s="23">
        <f t="shared" si="54"/>
        <v>48000</v>
      </c>
      <c r="O418" s="21">
        <f t="shared" si="52"/>
        <v>0.1182199615542</v>
      </c>
      <c r="P418" s="24">
        <v>48000</v>
      </c>
      <c r="Q418" s="18">
        <f t="shared" si="55"/>
        <v>48000</v>
      </c>
      <c r="R418" s="21">
        <f t="shared" si="53"/>
        <v>0.1182199615542</v>
      </c>
    </row>
    <row r="419" spans="1:18" ht="15.5" x14ac:dyDescent="0.45">
      <c r="A419" s="12" t="s">
        <v>866</v>
      </c>
      <c r="B419" s="25" t="s">
        <v>867</v>
      </c>
      <c r="C419" s="14" t="s">
        <v>24</v>
      </c>
      <c r="D419" s="15">
        <v>8376</v>
      </c>
      <c r="E419" s="16">
        <f t="shared" si="48"/>
        <v>8501.64</v>
      </c>
      <c r="F419" s="17">
        <f t="shared" si="49"/>
        <v>8501.64</v>
      </c>
      <c r="G419" s="18">
        <f t="shared" si="50"/>
        <v>0</v>
      </c>
      <c r="H419" s="18">
        <v>100</v>
      </c>
      <c r="I419" s="19" t="s">
        <v>33</v>
      </c>
      <c r="J419" s="19">
        <v>1</v>
      </c>
      <c r="K419" s="26">
        <v>11000</v>
      </c>
      <c r="L419" s="21">
        <f t="shared" si="51"/>
        <v>0.29386800664342416</v>
      </c>
      <c r="M419" s="22">
        <v>10000</v>
      </c>
      <c r="N419" s="23">
        <f t="shared" si="54"/>
        <v>10000</v>
      </c>
      <c r="O419" s="21">
        <f t="shared" si="52"/>
        <v>0.17624364240311288</v>
      </c>
      <c r="P419" s="24">
        <v>9500</v>
      </c>
      <c r="Q419" s="18">
        <f t="shared" si="55"/>
        <v>9500</v>
      </c>
      <c r="R419" s="21">
        <f t="shared" si="53"/>
        <v>0.11743146028295724</v>
      </c>
    </row>
    <row r="420" spans="1:18" ht="15.5" x14ac:dyDescent="0.45">
      <c r="A420" s="12" t="s">
        <v>868</v>
      </c>
      <c r="B420" s="25" t="s">
        <v>869</v>
      </c>
      <c r="C420" s="14" t="s">
        <v>24</v>
      </c>
      <c r="D420" s="31">
        <v>62370</v>
      </c>
      <c r="E420" s="16">
        <f t="shared" si="48"/>
        <v>63305.55</v>
      </c>
      <c r="F420" s="17">
        <f t="shared" si="49"/>
        <v>63305.55</v>
      </c>
      <c r="G420" s="18">
        <f t="shared" si="50"/>
        <v>0</v>
      </c>
      <c r="H420" s="18">
        <v>1</v>
      </c>
      <c r="I420" s="19" t="s">
        <v>33</v>
      </c>
      <c r="J420" s="19">
        <v>1</v>
      </c>
      <c r="K420" s="26">
        <v>76000</v>
      </c>
      <c r="L420" s="21">
        <f t="shared" si="51"/>
        <v>0.20052665208658635</v>
      </c>
      <c r="M420" s="22">
        <v>73000</v>
      </c>
      <c r="N420" s="23">
        <f t="shared" si="54"/>
        <v>73000</v>
      </c>
      <c r="O420" s="21">
        <f t="shared" si="52"/>
        <v>0.15313744213580005</v>
      </c>
      <c r="P420" s="24">
        <v>73000</v>
      </c>
      <c r="Q420" s="18">
        <f t="shared" si="55"/>
        <v>73000</v>
      </c>
      <c r="R420" s="21">
        <f t="shared" si="53"/>
        <v>0.15313744213580005</v>
      </c>
    </row>
    <row r="421" spans="1:18" ht="15.5" x14ac:dyDescent="0.45">
      <c r="A421" s="12" t="s">
        <v>870</v>
      </c>
      <c r="B421" s="25" t="s">
        <v>871</v>
      </c>
      <c r="C421" s="14" t="s">
        <v>47</v>
      </c>
      <c r="D421" s="15">
        <v>21090</v>
      </c>
      <c r="E421" s="16">
        <f t="shared" si="48"/>
        <v>21406.35</v>
      </c>
      <c r="F421" s="17">
        <f t="shared" si="49"/>
        <v>21406.35</v>
      </c>
      <c r="G421" s="18">
        <f t="shared" si="50"/>
        <v>0</v>
      </c>
      <c r="H421" s="18">
        <v>100</v>
      </c>
      <c r="I421" s="19" t="s">
        <v>72</v>
      </c>
      <c r="J421" s="19">
        <v>1</v>
      </c>
      <c r="K421" s="41">
        <v>26000</v>
      </c>
      <c r="L421" s="21">
        <f t="shared" si="51"/>
        <v>0.21459286613551595</v>
      </c>
      <c r="M421" s="22">
        <v>25000</v>
      </c>
      <c r="N421" s="23">
        <f t="shared" si="54"/>
        <v>25000</v>
      </c>
      <c r="O421" s="21">
        <f t="shared" si="52"/>
        <v>0.16787775589953458</v>
      </c>
      <c r="P421" s="24">
        <v>25000</v>
      </c>
      <c r="Q421" s="18">
        <f t="shared" si="55"/>
        <v>25000</v>
      </c>
      <c r="R421" s="21">
        <f t="shared" si="53"/>
        <v>0.16787775589953458</v>
      </c>
    </row>
    <row r="422" spans="1:18" ht="15.5" x14ac:dyDescent="0.45">
      <c r="A422" s="12" t="s">
        <v>872</v>
      </c>
      <c r="B422" s="25" t="s">
        <v>873</v>
      </c>
      <c r="C422" s="14" t="s">
        <v>47</v>
      </c>
      <c r="D422" s="15">
        <v>160950</v>
      </c>
      <c r="E422" s="16">
        <f t="shared" si="48"/>
        <v>163364.25</v>
      </c>
      <c r="F422" s="17">
        <f t="shared" si="49"/>
        <v>16336.424999999999</v>
      </c>
      <c r="G422" s="18">
        <f t="shared" si="50"/>
        <v>0</v>
      </c>
      <c r="H422" s="18">
        <v>100</v>
      </c>
      <c r="I422" s="19" t="s">
        <v>29</v>
      </c>
      <c r="J422" s="19">
        <v>10</v>
      </c>
      <c r="K422" s="41">
        <v>20000</v>
      </c>
      <c r="L422" s="21">
        <f t="shared" si="51"/>
        <v>0.22425806135675344</v>
      </c>
      <c r="M422" s="22">
        <v>190000</v>
      </c>
      <c r="N422" s="23">
        <f t="shared" si="54"/>
        <v>19000</v>
      </c>
      <c r="O422" s="21">
        <f t="shared" si="52"/>
        <v>0.16304515828891578</v>
      </c>
      <c r="P422" s="24">
        <v>190000</v>
      </c>
      <c r="Q422" s="18">
        <f t="shared" si="55"/>
        <v>19000</v>
      </c>
      <c r="R422" s="21">
        <f t="shared" si="53"/>
        <v>0.16304515828891578</v>
      </c>
    </row>
    <row r="423" spans="1:18" ht="15.5" x14ac:dyDescent="0.45">
      <c r="A423" s="12" t="s">
        <v>874</v>
      </c>
      <c r="B423" s="25" t="s">
        <v>875</v>
      </c>
      <c r="C423" s="14" t="s">
        <v>47</v>
      </c>
      <c r="D423" s="15">
        <v>4644</v>
      </c>
      <c r="E423" s="16">
        <f t="shared" si="48"/>
        <v>4713.66</v>
      </c>
      <c r="F423" s="17">
        <f t="shared" si="49"/>
        <v>4713.66</v>
      </c>
      <c r="G423" s="18">
        <f t="shared" si="50"/>
        <v>0</v>
      </c>
      <c r="H423" s="18">
        <v>100</v>
      </c>
      <c r="I423" s="19" t="s">
        <v>48</v>
      </c>
      <c r="J423" s="19">
        <v>1</v>
      </c>
      <c r="K423" s="26">
        <v>8000</v>
      </c>
      <c r="L423" s="21">
        <f t="shared" si="51"/>
        <v>0.69719496102816081</v>
      </c>
      <c r="M423" s="22">
        <v>5500</v>
      </c>
      <c r="N423" s="23">
        <f t="shared" si="54"/>
        <v>5500</v>
      </c>
      <c r="O423" s="21">
        <f t="shared" si="52"/>
        <v>0.16682153570686054</v>
      </c>
      <c r="P423" s="24">
        <v>5300</v>
      </c>
      <c r="Q423" s="18">
        <f t="shared" si="55"/>
        <v>5300</v>
      </c>
      <c r="R423" s="21">
        <f t="shared" si="53"/>
        <v>0.12439166168115651</v>
      </c>
    </row>
    <row r="424" spans="1:18" ht="15.5" x14ac:dyDescent="0.45">
      <c r="A424" s="12" t="s">
        <v>876</v>
      </c>
      <c r="B424" s="25" t="s">
        <v>877</v>
      </c>
      <c r="C424" s="14" t="s">
        <v>47</v>
      </c>
      <c r="D424" s="15">
        <v>3801</v>
      </c>
      <c r="E424" s="16">
        <f t="shared" si="48"/>
        <v>3858.0149999999999</v>
      </c>
      <c r="F424" s="17">
        <f t="shared" si="49"/>
        <v>3858.0149999999999</v>
      </c>
      <c r="G424" s="18">
        <f t="shared" si="50"/>
        <v>0</v>
      </c>
      <c r="H424" s="18">
        <v>100</v>
      </c>
      <c r="I424" s="19" t="s">
        <v>77</v>
      </c>
      <c r="J424" s="19">
        <v>1</v>
      </c>
      <c r="K424" s="26">
        <v>8000</v>
      </c>
      <c r="L424" s="21">
        <f t="shared" si="51"/>
        <v>1.0736052088962849</v>
      </c>
      <c r="M424" s="22">
        <v>7000</v>
      </c>
      <c r="N424" s="23">
        <f t="shared" si="54"/>
        <v>7000</v>
      </c>
      <c r="O424" s="21">
        <f t="shared" si="52"/>
        <v>0.81440455778424925</v>
      </c>
      <c r="P424" s="24">
        <v>6000</v>
      </c>
      <c r="Q424" s="18">
        <f t="shared" si="55"/>
        <v>6000</v>
      </c>
      <c r="R424" s="21">
        <f t="shared" si="53"/>
        <v>0.55520390667221364</v>
      </c>
    </row>
    <row r="425" spans="1:18" ht="15.5" x14ac:dyDescent="0.45">
      <c r="A425" s="12" t="s">
        <v>878</v>
      </c>
      <c r="B425" s="25" t="s">
        <v>879</v>
      </c>
      <c r="C425" s="14" t="s">
        <v>47</v>
      </c>
      <c r="D425" s="15">
        <v>3789</v>
      </c>
      <c r="E425" s="16">
        <f t="shared" si="48"/>
        <v>3845.835</v>
      </c>
      <c r="F425" s="17">
        <f t="shared" si="49"/>
        <v>3845.835</v>
      </c>
      <c r="G425" s="18">
        <f t="shared" si="50"/>
        <v>0</v>
      </c>
      <c r="H425" s="18">
        <v>100</v>
      </c>
      <c r="I425" s="19" t="s">
        <v>77</v>
      </c>
      <c r="J425" s="19">
        <v>1</v>
      </c>
      <c r="K425" s="26">
        <v>8000</v>
      </c>
      <c r="L425" s="21">
        <f t="shared" si="51"/>
        <v>1.080172446295798</v>
      </c>
      <c r="M425" s="22">
        <v>5500</v>
      </c>
      <c r="N425" s="23">
        <f t="shared" si="54"/>
        <v>5500</v>
      </c>
      <c r="O425" s="21">
        <f t="shared" si="52"/>
        <v>0.43011855682836103</v>
      </c>
      <c r="P425" s="24">
        <v>5000</v>
      </c>
      <c r="Q425" s="18">
        <f t="shared" si="55"/>
        <v>5000</v>
      </c>
      <c r="R425" s="21">
        <f t="shared" si="53"/>
        <v>0.30010777893487367</v>
      </c>
    </row>
    <row r="426" spans="1:18" ht="15.5" x14ac:dyDescent="0.45">
      <c r="A426" s="12" t="s">
        <v>880</v>
      </c>
      <c r="B426" s="25" t="s">
        <v>881</v>
      </c>
      <c r="C426" s="14" t="s">
        <v>47</v>
      </c>
      <c r="D426" s="15">
        <v>3871</v>
      </c>
      <c r="E426" s="16">
        <f t="shared" si="48"/>
        <v>3929.0650000000001</v>
      </c>
      <c r="F426" s="17">
        <f t="shared" si="49"/>
        <v>3929.0650000000001</v>
      </c>
      <c r="G426" s="18">
        <f t="shared" si="50"/>
        <v>0</v>
      </c>
      <c r="H426" s="18">
        <v>100</v>
      </c>
      <c r="I426" s="19" t="s">
        <v>77</v>
      </c>
      <c r="J426" s="19">
        <v>1</v>
      </c>
      <c r="K426" s="26">
        <v>12000</v>
      </c>
      <c r="L426" s="21">
        <f t="shared" si="51"/>
        <v>2.0541617407703865</v>
      </c>
      <c r="M426" s="22">
        <v>7000</v>
      </c>
      <c r="N426" s="23">
        <f t="shared" si="54"/>
        <v>7000</v>
      </c>
      <c r="O426" s="21">
        <f t="shared" si="52"/>
        <v>0.7815943487827256</v>
      </c>
      <c r="P426" s="24">
        <v>6000</v>
      </c>
      <c r="Q426" s="18">
        <f t="shared" si="55"/>
        <v>6000</v>
      </c>
      <c r="R426" s="21">
        <f t="shared" si="53"/>
        <v>0.52708087038519336</v>
      </c>
    </row>
    <row r="427" spans="1:18" ht="15.5" x14ac:dyDescent="0.45">
      <c r="A427" s="12" t="s">
        <v>882</v>
      </c>
      <c r="B427" s="25" t="s">
        <v>883</v>
      </c>
      <c r="C427" s="14" t="s">
        <v>24</v>
      </c>
      <c r="D427" s="15">
        <v>44583</v>
      </c>
      <c r="E427" s="16">
        <f t="shared" si="48"/>
        <v>45251.745000000003</v>
      </c>
      <c r="F427" s="17">
        <f t="shared" si="49"/>
        <v>45251.745000000003</v>
      </c>
      <c r="G427" s="18">
        <f t="shared" si="50"/>
        <v>0</v>
      </c>
      <c r="H427" s="18">
        <v>1</v>
      </c>
      <c r="I427" s="19" t="s">
        <v>48</v>
      </c>
      <c r="J427" s="19">
        <v>1</v>
      </c>
      <c r="K427" s="26">
        <v>55000</v>
      </c>
      <c r="L427" s="21">
        <f t="shared" si="51"/>
        <v>0.21542274226109948</v>
      </c>
      <c r="M427" s="22">
        <v>53000</v>
      </c>
      <c r="N427" s="23">
        <f t="shared" si="54"/>
        <v>53000</v>
      </c>
      <c r="O427" s="21">
        <f t="shared" si="52"/>
        <v>0.17122555163342312</v>
      </c>
      <c r="P427" s="24">
        <v>53000</v>
      </c>
      <c r="Q427" s="18">
        <f t="shared" si="55"/>
        <v>53000</v>
      </c>
      <c r="R427" s="21">
        <f t="shared" si="53"/>
        <v>0.17122555163342312</v>
      </c>
    </row>
    <row r="428" spans="1:18" ht="15.5" x14ac:dyDescent="0.45">
      <c r="A428" s="12" t="s">
        <v>884</v>
      </c>
      <c r="B428" s="25" t="s">
        <v>885</v>
      </c>
      <c r="C428" s="14" t="s">
        <v>47</v>
      </c>
      <c r="D428" s="15">
        <v>4500</v>
      </c>
      <c r="E428" s="16">
        <f t="shared" si="48"/>
        <v>4567.5</v>
      </c>
      <c r="F428" s="17">
        <f t="shared" si="49"/>
        <v>4567.5</v>
      </c>
      <c r="G428" s="18">
        <f t="shared" si="50"/>
        <v>0</v>
      </c>
      <c r="H428" s="18">
        <v>100</v>
      </c>
      <c r="I428" s="19" t="s">
        <v>77</v>
      </c>
      <c r="J428" s="19">
        <v>1</v>
      </c>
      <c r="K428" s="26">
        <v>8000</v>
      </c>
      <c r="L428" s="21">
        <f t="shared" si="51"/>
        <v>0.75150519978106189</v>
      </c>
      <c r="M428" s="22">
        <v>6000</v>
      </c>
      <c r="N428" s="23">
        <f t="shared" si="54"/>
        <v>6000</v>
      </c>
      <c r="O428" s="21">
        <f t="shared" si="52"/>
        <v>0.31362889983579639</v>
      </c>
      <c r="P428" s="24">
        <v>5700</v>
      </c>
      <c r="Q428" s="18">
        <f t="shared" si="55"/>
        <v>5700</v>
      </c>
      <c r="R428" s="21">
        <f t="shared" si="53"/>
        <v>0.24794745484400657</v>
      </c>
    </row>
    <row r="429" spans="1:18" ht="15.5" x14ac:dyDescent="0.45">
      <c r="A429" s="12" t="s">
        <v>886</v>
      </c>
      <c r="B429" s="25" t="s">
        <v>887</v>
      </c>
      <c r="C429" s="14" t="s">
        <v>24</v>
      </c>
      <c r="D429" s="15">
        <v>6549</v>
      </c>
      <c r="E429" s="16">
        <f t="shared" si="48"/>
        <v>6647.2349999999997</v>
      </c>
      <c r="F429" s="17">
        <f t="shared" si="49"/>
        <v>6647.2349999999997</v>
      </c>
      <c r="G429" s="18">
        <f t="shared" si="50"/>
        <v>0</v>
      </c>
      <c r="H429" s="18">
        <v>100</v>
      </c>
      <c r="I429" s="32" t="s">
        <v>48</v>
      </c>
      <c r="J429" s="32">
        <v>1</v>
      </c>
      <c r="K429" s="26">
        <v>10000</v>
      </c>
      <c r="L429" s="21">
        <f t="shared" si="51"/>
        <v>0.50438490590448515</v>
      </c>
      <c r="M429" s="22">
        <v>7700</v>
      </c>
      <c r="N429" s="23">
        <f t="shared" si="54"/>
        <v>7700</v>
      </c>
      <c r="O429" s="21">
        <f t="shared" si="52"/>
        <v>0.15837637754645359</v>
      </c>
      <c r="P429" s="24">
        <v>7500</v>
      </c>
      <c r="Q429" s="18">
        <f t="shared" si="55"/>
        <v>7500</v>
      </c>
      <c r="R429" s="21">
        <f t="shared" si="53"/>
        <v>0.12828867942836389</v>
      </c>
    </row>
    <row r="430" spans="1:18" ht="15.5" x14ac:dyDescent="0.45">
      <c r="A430" s="12" t="s">
        <v>888</v>
      </c>
      <c r="B430" s="25" t="s">
        <v>889</v>
      </c>
      <c r="C430" s="14" t="s">
        <v>24</v>
      </c>
      <c r="D430" s="15">
        <v>5883</v>
      </c>
      <c r="E430" s="16">
        <f t="shared" si="48"/>
        <v>5971.2449999999999</v>
      </c>
      <c r="F430" s="17">
        <f t="shared" si="49"/>
        <v>5971.2449999999999</v>
      </c>
      <c r="G430" s="18">
        <f t="shared" si="50"/>
        <v>0</v>
      </c>
      <c r="H430" s="18">
        <v>100</v>
      </c>
      <c r="I430" s="32" t="s">
        <v>48</v>
      </c>
      <c r="J430" s="32">
        <v>1</v>
      </c>
      <c r="K430" s="26">
        <v>8000</v>
      </c>
      <c r="L430" s="21">
        <f t="shared" si="51"/>
        <v>0.3397541048809754</v>
      </c>
      <c r="M430" s="22">
        <v>7200</v>
      </c>
      <c r="N430" s="23">
        <f t="shared" si="54"/>
        <v>7200</v>
      </c>
      <c r="O430" s="21">
        <f t="shared" si="52"/>
        <v>0.20577869439287788</v>
      </c>
      <c r="P430" s="24">
        <v>6800</v>
      </c>
      <c r="Q430" s="18">
        <f t="shared" si="55"/>
        <v>6800</v>
      </c>
      <c r="R430" s="21">
        <f t="shared" si="53"/>
        <v>0.13879098914882912</v>
      </c>
    </row>
    <row r="431" spans="1:18" ht="15.5" x14ac:dyDescent="0.45">
      <c r="A431" s="12" t="s">
        <v>890</v>
      </c>
      <c r="B431" s="25" t="s">
        <v>891</v>
      </c>
      <c r="C431" s="14" t="s">
        <v>892</v>
      </c>
      <c r="D431" s="15">
        <v>31191</v>
      </c>
      <c r="E431" s="16">
        <f t="shared" si="48"/>
        <v>31658.865000000002</v>
      </c>
      <c r="F431" s="17">
        <f t="shared" si="49"/>
        <v>31658.865000000002</v>
      </c>
      <c r="G431" s="18">
        <f t="shared" si="50"/>
        <v>0</v>
      </c>
      <c r="H431" s="18">
        <v>2</v>
      </c>
      <c r="I431" s="19" t="s">
        <v>72</v>
      </c>
      <c r="J431" s="19">
        <v>1</v>
      </c>
      <c r="K431" s="41">
        <v>38000</v>
      </c>
      <c r="L431" s="21">
        <f t="shared" si="51"/>
        <v>0.20029571496009091</v>
      </c>
      <c r="M431" s="22">
        <v>36000</v>
      </c>
      <c r="N431" s="23">
        <f t="shared" si="54"/>
        <v>36000</v>
      </c>
      <c r="O431" s="21">
        <f t="shared" si="52"/>
        <v>0.13712225627798086</v>
      </c>
      <c r="P431" s="24">
        <v>36000</v>
      </c>
      <c r="Q431" s="18">
        <f t="shared" si="55"/>
        <v>36000</v>
      </c>
      <c r="R431" s="21">
        <f t="shared" si="53"/>
        <v>0.13712225627798086</v>
      </c>
    </row>
    <row r="432" spans="1:18" ht="15.5" x14ac:dyDescent="0.45">
      <c r="A432" s="12" t="s">
        <v>893</v>
      </c>
      <c r="B432" s="25" t="s">
        <v>894</v>
      </c>
      <c r="C432" s="14" t="s">
        <v>892</v>
      </c>
      <c r="D432" s="15">
        <v>32856</v>
      </c>
      <c r="E432" s="16">
        <f t="shared" ref="E432:E496" si="56">(D432*1.5%)+D432</f>
        <v>33348.839999999997</v>
      </c>
      <c r="F432" s="17">
        <f t="shared" si="49"/>
        <v>33348.839999999997</v>
      </c>
      <c r="G432" s="18">
        <f t="shared" si="50"/>
        <v>0</v>
      </c>
      <c r="H432" s="18">
        <v>2</v>
      </c>
      <c r="I432" s="19" t="s">
        <v>72</v>
      </c>
      <c r="J432" s="19">
        <v>1</v>
      </c>
      <c r="K432" s="41">
        <v>40000</v>
      </c>
      <c r="L432" s="21">
        <f t="shared" si="51"/>
        <v>0.19944201957249499</v>
      </c>
      <c r="M432" s="22">
        <v>38000</v>
      </c>
      <c r="N432" s="23">
        <f t="shared" si="54"/>
        <v>38000</v>
      </c>
      <c r="O432" s="21">
        <f t="shared" si="52"/>
        <v>0.13946991859387026</v>
      </c>
      <c r="P432" s="24">
        <v>38000</v>
      </c>
      <c r="Q432" s="18">
        <f t="shared" si="55"/>
        <v>38000</v>
      </c>
      <c r="R432" s="21">
        <f t="shared" si="53"/>
        <v>0.13946991859387026</v>
      </c>
    </row>
    <row r="433" spans="1:18" ht="15.5" x14ac:dyDescent="0.45">
      <c r="A433" s="12" t="s">
        <v>895</v>
      </c>
      <c r="B433" s="25" t="s">
        <v>896</v>
      </c>
      <c r="C433" s="14" t="s">
        <v>24</v>
      </c>
      <c r="D433" s="15">
        <v>123456</v>
      </c>
      <c r="E433" s="16">
        <f t="shared" si="56"/>
        <v>125307.84</v>
      </c>
      <c r="F433" s="17">
        <f t="shared" si="49"/>
        <v>12530.784</v>
      </c>
      <c r="G433" s="18">
        <f t="shared" si="50"/>
        <v>0</v>
      </c>
      <c r="H433" s="18">
        <v>100</v>
      </c>
      <c r="I433" s="19" t="s">
        <v>29</v>
      </c>
      <c r="J433" s="19">
        <v>10</v>
      </c>
      <c r="K433" s="26">
        <v>16000</v>
      </c>
      <c r="L433" s="21">
        <f t="shared" si="51"/>
        <v>0.2768554625153542</v>
      </c>
      <c r="M433" s="22">
        <v>150000</v>
      </c>
      <c r="N433" s="23">
        <f t="shared" si="54"/>
        <v>15000</v>
      </c>
      <c r="O433" s="21">
        <f t="shared" si="52"/>
        <v>0.19705199610814458</v>
      </c>
      <c r="P433" s="24">
        <v>145000</v>
      </c>
      <c r="Q433" s="18">
        <f t="shared" si="55"/>
        <v>14500</v>
      </c>
      <c r="R433" s="21">
        <f t="shared" si="53"/>
        <v>0.15715026290453976</v>
      </c>
    </row>
    <row r="434" spans="1:18" ht="15.5" x14ac:dyDescent="0.45">
      <c r="A434" s="12" t="s">
        <v>897</v>
      </c>
      <c r="B434" s="25" t="s">
        <v>898</v>
      </c>
      <c r="C434" s="14" t="s">
        <v>24</v>
      </c>
      <c r="D434" s="28">
        <v>14250</v>
      </c>
      <c r="E434" s="16">
        <f t="shared" si="56"/>
        <v>14463.75</v>
      </c>
      <c r="F434" s="17">
        <f t="shared" si="49"/>
        <v>14463.75</v>
      </c>
      <c r="G434" s="18">
        <f t="shared" si="50"/>
        <v>0</v>
      </c>
      <c r="H434" s="18">
        <v>5</v>
      </c>
      <c r="I434" s="32" t="s">
        <v>48</v>
      </c>
      <c r="J434" s="32">
        <v>1</v>
      </c>
      <c r="K434" s="29">
        <v>18000</v>
      </c>
      <c r="L434" s="21">
        <f t="shared" si="51"/>
        <v>0.24449053668654394</v>
      </c>
      <c r="M434" s="30">
        <v>17000</v>
      </c>
      <c r="N434" s="23">
        <f t="shared" si="54"/>
        <v>17000</v>
      </c>
      <c r="O434" s="21">
        <f t="shared" si="52"/>
        <v>0.17535217353729152</v>
      </c>
      <c r="P434" s="24">
        <v>16500</v>
      </c>
      <c r="Q434" s="18">
        <f t="shared" si="55"/>
        <v>16500</v>
      </c>
      <c r="R434" s="21">
        <f t="shared" si="53"/>
        <v>0.14078299196266528</v>
      </c>
    </row>
    <row r="435" spans="1:18" ht="15.5" x14ac:dyDescent="0.45">
      <c r="A435" s="12" t="s">
        <v>899</v>
      </c>
      <c r="B435" s="25" t="s">
        <v>900</v>
      </c>
      <c r="C435" s="14" t="s">
        <v>24</v>
      </c>
      <c r="D435" s="28">
        <v>17296</v>
      </c>
      <c r="E435" s="16">
        <f t="shared" si="56"/>
        <v>17555.439999999999</v>
      </c>
      <c r="F435" s="17">
        <f t="shared" si="49"/>
        <v>17555.439999999999</v>
      </c>
      <c r="G435" s="18">
        <f t="shared" si="50"/>
        <v>0</v>
      </c>
      <c r="H435" s="18">
        <v>100</v>
      </c>
      <c r="I435" s="32" t="s">
        <v>48</v>
      </c>
      <c r="J435" s="32">
        <v>1</v>
      </c>
      <c r="K435" s="29">
        <v>21000</v>
      </c>
      <c r="L435" s="21">
        <f t="shared" si="51"/>
        <v>0.19621040543558016</v>
      </c>
      <c r="M435" s="30">
        <v>21000</v>
      </c>
      <c r="N435" s="23">
        <f t="shared" si="54"/>
        <v>21000</v>
      </c>
      <c r="O435" s="21">
        <f t="shared" si="52"/>
        <v>0.19621040543558016</v>
      </c>
      <c r="P435" s="24">
        <v>20000</v>
      </c>
      <c r="Q435" s="18">
        <f t="shared" si="55"/>
        <v>20000</v>
      </c>
      <c r="R435" s="21">
        <f t="shared" si="53"/>
        <v>0.13924800517674302</v>
      </c>
    </row>
    <row r="436" spans="1:18" ht="15.5" x14ac:dyDescent="0.45">
      <c r="A436" s="12" t="s">
        <v>901</v>
      </c>
      <c r="B436" s="25" t="s">
        <v>902</v>
      </c>
      <c r="C436" s="14" t="s">
        <v>24</v>
      </c>
      <c r="D436" s="28">
        <v>17296</v>
      </c>
      <c r="E436" s="16">
        <f t="shared" si="56"/>
        <v>17555.439999999999</v>
      </c>
      <c r="F436" s="17">
        <f t="shared" si="49"/>
        <v>17555.439999999999</v>
      </c>
      <c r="G436" s="18">
        <f t="shared" si="50"/>
        <v>0</v>
      </c>
      <c r="H436" s="18">
        <v>100</v>
      </c>
      <c r="I436" s="32" t="s">
        <v>48</v>
      </c>
      <c r="J436" s="32">
        <v>1</v>
      </c>
      <c r="K436" s="29">
        <v>22000</v>
      </c>
      <c r="L436" s="21">
        <f t="shared" si="51"/>
        <v>0.2531728056944173</v>
      </c>
      <c r="M436" s="30">
        <v>21000</v>
      </c>
      <c r="N436" s="23">
        <f t="shared" si="54"/>
        <v>21000</v>
      </c>
      <c r="O436" s="21">
        <f t="shared" si="52"/>
        <v>0.19621040543558016</v>
      </c>
      <c r="P436" s="24">
        <v>20000</v>
      </c>
      <c r="Q436" s="18">
        <f t="shared" si="55"/>
        <v>20000</v>
      </c>
      <c r="R436" s="21">
        <f t="shared" si="53"/>
        <v>0.13924800517674302</v>
      </c>
    </row>
    <row r="437" spans="1:18" ht="15.5" x14ac:dyDescent="0.45">
      <c r="A437" s="12" t="s">
        <v>903</v>
      </c>
      <c r="B437" s="25" t="s">
        <v>904</v>
      </c>
      <c r="C437" s="14" t="s">
        <v>24</v>
      </c>
      <c r="D437" s="15">
        <v>7250</v>
      </c>
      <c r="E437" s="16">
        <f t="shared" si="56"/>
        <v>7358.75</v>
      </c>
      <c r="F437" s="17">
        <f t="shared" si="49"/>
        <v>7358.75</v>
      </c>
      <c r="G437" s="18">
        <f t="shared" si="50"/>
        <v>0</v>
      </c>
      <c r="H437" s="18">
        <v>100</v>
      </c>
      <c r="I437" s="32" t="s">
        <v>48</v>
      </c>
      <c r="J437" s="32">
        <v>1</v>
      </c>
      <c r="K437" s="26">
        <v>10000</v>
      </c>
      <c r="L437" s="21">
        <f t="shared" si="51"/>
        <v>0.35892644810599628</v>
      </c>
      <c r="M437" s="22">
        <v>8500</v>
      </c>
      <c r="N437" s="23">
        <f t="shared" si="54"/>
        <v>8500</v>
      </c>
      <c r="O437" s="21">
        <f t="shared" si="52"/>
        <v>0.15508748089009683</v>
      </c>
      <c r="P437" s="24">
        <v>8200</v>
      </c>
      <c r="Q437" s="18">
        <f t="shared" si="55"/>
        <v>8200</v>
      </c>
      <c r="R437" s="21">
        <f t="shared" si="53"/>
        <v>0.11431968744691694</v>
      </c>
    </row>
    <row r="438" spans="1:18" ht="15.5" x14ac:dyDescent="0.45">
      <c r="A438" s="72" t="s">
        <v>905</v>
      </c>
      <c r="B438" s="38" t="s">
        <v>906</v>
      </c>
      <c r="C438" s="39" t="str">
        <f>C436</f>
        <v>OBAT BEBAS</v>
      </c>
      <c r="D438" s="73">
        <v>5643</v>
      </c>
      <c r="E438" s="16">
        <f t="shared" si="56"/>
        <v>5727.6450000000004</v>
      </c>
      <c r="F438" s="74">
        <f t="shared" si="49"/>
        <v>5727.6450000000004</v>
      </c>
      <c r="G438" s="18">
        <f t="shared" si="50"/>
        <v>0</v>
      </c>
      <c r="H438" s="75">
        <v>100</v>
      </c>
      <c r="I438" s="76" t="s">
        <v>11</v>
      </c>
      <c r="J438" s="76">
        <v>1</v>
      </c>
      <c r="K438" s="77">
        <v>7000</v>
      </c>
      <c r="L438" s="78">
        <f t="shared" si="51"/>
        <v>0.22214278294133094</v>
      </c>
      <c r="M438" s="79">
        <v>7000</v>
      </c>
      <c r="N438" s="80">
        <f t="shared" si="54"/>
        <v>7000</v>
      </c>
      <c r="O438" s="78">
        <f t="shared" si="52"/>
        <v>0.22214278294133094</v>
      </c>
      <c r="P438" s="81">
        <v>7000</v>
      </c>
      <c r="Q438" s="75">
        <f t="shared" si="55"/>
        <v>7000</v>
      </c>
      <c r="R438" s="78">
        <f t="shared" si="53"/>
        <v>0.22214278294133094</v>
      </c>
    </row>
    <row r="439" spans="1:18" ht="15.5" x14ac:dyDescent="0.45">
      <c r="A439" s="12" t="s">
        <v>907</v>
      </c>
      <c r="B439" s="25" t="s">
        <v>908</v>
      </c>
      <c r="C439" s="14" t="s">
        <v>32</v>
      </c>
      <c r="D439" s="15">
        <v>160000</v>
      </c>
      <c r="E439" s="16">
        <f t="shared" si="56"/>
        <v>162400</v>
      </c>
      <c r="F439" s="17">
        <f t="shared" si="49"/>
        <v>8120</v>
      </c>
      <c r="G439" s="18">
        <f t="shared" si="50"/>
        <v>0</v>
      </c>
      <c r="H439" s="18">
        <v>100</v>
      </c>
      <c r="I439" s="19" t="s">
        <v>215</v>
      </c>
      <c r="J439" s="19">
        <v>20</v>
      </c>
      <c r="K439" s="26">
        <v>10000</v>
      </c>
      <c r="L439" s="21">
        <f t="shared" si="51"/>
        <v>0.23152709359605911</v>
      </c>
      <c r="M439" s="24">
        <v>190000</v>
      </c>
      <c r="N439" s="23">
        <f t="shared" si="54"/>
        <v>9500</v>
      </c>
      <c r="O439" s="21">
        <f t="shared" si="52"/>
        <v>0.16995073891625614</v>
      </c>
      <c r="P439" s="24">
        <v>185000</v>
      </c>
      <c r="Q439" s="18">
        <f t="shared" si="55"/>
        <v>9250</v>
      </c>
      <c r="R439" s="21">
        <f t="shared" si="53"/>
        <v>0.13916256157635468</v>
      </c>
    </row>
    <row r="440" spans="1:18" ht="15.5" x14ac:dyDescent="0.45">
      <c r="A440" s="12" t="s">
        <v>909</v>
      </c>
      <c r="B440" s="25" t="s">
        <v>910</v>
      </c>
      <c r="C440" s="14" t="str">
        <f>C438</f>
        <v>OBAT BEBAS</v>
      </c>
      <c r="D440" s="15">
        <v>16983</v>
      </c>
      <c r="E440" s="16">
        <f t="shared" si="56"/>
        <v>17237.744999999999</v>
      </c>
      <c r="F440" s="17">
        <f t="shared" si="49"/>
        <v>8618.8724999999995</v>
      </c>
      <c r="G440" s="18">
        <f t="shared" si="50"/>
        <v>0</v>
      </c>
      <c r="H440" s="18">
        <v>100</v>
      </c>
      <c r="I440" s="19" t="s">
        <v>29</v>
      </c>
      <c r="J440" s="19">
        <v>2</v>
      </c>
      <c r="K440" s="26">
        <v>11000</v>
      </c>
      <c r="L440" s="21">
        <f t="shared" si="51"/>
        <v>0.27626902474772663</v>
      </c>
      <c r="M440" s="22">
        <v>20000</v>
      </c>
      <c r="N440" s="23">
        <f t="shared" si="54"/>
        <v>10000</v>
      </c>
      <c r="O440" s="21">
        <f t="shared" si="52"/>
        <v>0.16024456795247877</v>
      </c>
      <c r="P440" s="24">
        <v>19500</v>
      </c>
      <c r="Q440" s="18">
        <f t="shared" si="55"/>
        <v>9750</v>
      </c>
      <c r="R440" s="21">
        <f t="shared" si="53"/>
        <v>0.1312384537536668</v>
      </c>
    </row>
    <row r="441" spans="1:18" ht="15.5" x14ac:dyDescent="0.45">
      <c r="A441" s="12" t="s">
        <v>911</v>
      </c>
      <c r="B441" s="25" t="s">
        <v>912</v>
      </c>
      <c r="C441" s="14" t="str">
        <f>C440</f>
        <v>OBAT BEBAS</v>
      </c>
      <c r="D441" s="31">
        <v>38945</v>
      </c>
      <c r="E441" s="16">
        <f t="shared" si="56"/>
        <v>39529.175000000003</v>
      </c>
      <c r="F441" s="17">
        <f t="shared" si="49"/>
        <v>3952.9175000000005</v>
      </c>
      <c r="G441" s="18">
        <f t="shared" si="50"/>
        <v>0</v>
      </c>
      <c r="H441" s="18">
        <v>100</v>
      </c>
      <c r="I441" s="28" t="s">
        <v>29</v>
      </c>
      <c r="J441" s="28">
        <v>10</v>
      </c>
      <c r="K441" s="31">
        <v>7000</v>
      </c>
      <c r="L441" s="21">
        <f t="shared" si="51"/>
        <v>0.77084393995068179</v>
      </c>
      <c r="M441" s="22">
        <v>51000</v>
      </c>
      <c r="N441" s="23">
        <f t="shared" si="54"/>
        <v>5100</v>
      </c>
      <c r="O441" s="21">
        <f t="shared" si="52"/>
        <v>0.29018629910692528</v>
      </c>
      <c r="P441" s="24">
        <v>50000</v>
      </c>
      <c r="Q441" s="18">
        <f t="shared" si="55"/>
        <v>5000</v>
      </c>
      <c r="R441" s="21">
        <f t="shared" si="53"/>
        <v>0.26488852853620126</v>
      </c>
    </row>
    <row r="442" spans="1:18" ht="15.5" x14ac:dyDescent="0.45">
      <c r="A442" s="12" t="s">
        <v>913</v>
      </c>
      <c r="B442" s="25" t="s">
        <v>914</v>
      </c>
      <c r="C442" s="14" t="s">
        <v>10</v>
      </c>
      <c r="D442" s="15">
        <v>5113</v>
      </c>
      <c r="E442" s="16">
        <f t="shared" si="56"/>
        <v>5189.6949999999997</v>
      </c>
      <c r="F442" s="17">
        <f t="shared" si="49"/>
        <v>5189.6949999999997</v>
      </c>
      <c r="G442" s="18">
        <f t="shared" si="50"/>
        <v>0</v>
      </c>
      <c r="H442" s="18">
        <v>1</v>
      </c>
      <c r="I442" s="19" t="s">
        <v>586</v>
      </c>
      <c r="J442" s="19">
        <v>1</v>
      </c>
      <c r="K442" s="26">
        <v>7000</v>
      </c>
      <c r="L442" s="21">
        <f t="shared" si="51"/>
        <v>0.34882685784039341</v>
      </c>
      <c r="M442" s="22">
        <v>7000</v>
      </c>
      <c r="N442" s="23">
        <f t="shared" si="54"/>
        <v>7000</v>
      </c>
      <c r="O442" s="21">
        <f t="shared" si="52"/>
        <v>0.34882685784039341</v>
      </c>
      <c r="P442" s="24">
        <v>6000</v>
      </c>
      <c r="Q442" s="18">
        <f t="shared" si="55"/>
        <v>6000</v>
      </c>
      <c r="R442" s="21">
        <f t="shared" si="53"/>
        <v>0.15613730672033718</v>
      </c>
    </row>
    <row r="443" spans="1:18" ht="15.5" x14ac:dyDescent="0.45">
      <c r="A443" s="12" t="s">
        <v>915</v>
      </c>
      <c r="B443" s="25" t="s">
        <v>916</v>
      </c>
      <c r="C443" s="14" t="s">
        <v>24</v>
      </c>
      <c r="D443" s="15">
        <f>65268/3</f>
        <v>21756</v>
      </c>
      <c r="E443" s="16">
        <f t="shared" si="56"/>
        <v>22082.34</v>
      </c>
      <c r="F443" s="17">
        <f t="shared" si="49"/>
        <v>22082.34</v>
      </c>
      <c r="G443" s="18">
        <f t="shared" si="50"/>
        <v>0</v>
      </c>
      <c r="H443" s="18">
        <v>2</v>
      </c>
      <c r="I443" s="19" t="s">
        <v>48</v>
      </c>
      <c r="J443" s="19">
        <v>1</v>
      </c>
      <c r="K443" s="26">
        <v>27000</v>
      </c>
      <c r="L443" s="21">
        <f t="shared" si="51"/>
        <v>0.22269650770706365</v>
      </c>
      <c r="M443" s="22">
        <v>26000</v>
      </c>
      <c r="N443" s="23">
        <f t="shared" si="54"/>
        <v>26000</v>
      </c>
      <c r="O443" s="21">
        <f t="shared" si="52"/>
        <v>0.17741145186606128</v>
      </c>
      <c r="P443" s="24">
        <v>26000</v>
      </c>
      <c r="Q443" s="18">
        <f t="shared" si="55"/>
        <v>26000</v>
      </c>
      <c r="R443" s="21">
        <f t="shared" si="53"/>
        <v>0.17741145186606128</v>
      </c>
    </row>
    <row r="444" spans="1:18" ht="15.5" x14ac:dyDescent="0.45">
      <c r="A444" s="12" t="s">
        <v>917</v>
      </c>
      <c r="B444" s="25" t="s">
        <v>918</v>
      </c>
      <c r="C444" s="14" t="s">
        <v>32</v>
      </c>
      <c r="D444" s="15">
        <f>102019/10</f>
        <v>10201.9</v>
      </c>
      <c r="E444" s="16">
        <f t="shared" si="56"/>
        <v>10354.9285</v>
      </c>
      <c r="F444" s="17">
        <f t="shared" si="49"/>
        <v>10354.9285</v>
      </c>
      <c r="G444" s="18">
        <f t="shared" si="50"/>
        <v>0</v>
      </c>
      <c r="H444" s="18">
        <v>2</v>
      </c>
      <c r="I444" s="19" t="s">
        <v>48</v>
      </c>
      <c r="J444" s="19">
        <v>1</v>
      </c>
      <c r="K444" s="26">
        <v>18000</v>
      </c>
      <c r="L444" s="21">
        <f t="shared" si="51"/>
        <v>0.73830268359651152</v>
      </c>
      <c r="M444" s="22">
        <v>17000</v>
      </c>
      <c r="N444" s="23">
        <f t="shared" si="54"/>
        <v>17000</v>
      </c>
      <c r="O444" s="21">
        <f t="shared" si="52"/>
        <v>0.6417303122855943</v>
      </c>
      <c r="P444" s="24">
        <v>17000</v>
      </c>
      <c r="Q444" s="18">
        <f t="shared" si="55"/>
        <v>17000</v>
      </c>
      <c r="R444" s="21">
        <f t="shared" si="53"/>
        <v>0.6417303122855943</v>
      </c>
    </row>
    <row r="445" spans="1:18" ht="15.5" x14ac:dyDescent="0.45">
      <c r="A445" s="12" t="s">
        <v>919</v>
      </c>
      <c r="B445" s="25" t="s">
        <v>920</v>
      </c>
      <c r="C445" s="14" t="str">
        <f>C442</f>
        <v>ALKES</v>
      </c>
      <c r="D445" s="15">
        <v>37393</v>
      </c>
      <c r="E445" s="16">
        <f t="shared" si="56"/>
        <v>37953.894999999997</v>
      </c>
      <c r="F445" s="17">
        <f t="shared" si="49"/>
        <v>37953.894999999997</v>
      </c>
      <c r="G445" s="18">
        <f t="shared" si="50"/>
        <v>0</v>
      </c>
      <c r="H445" s="18">
        <v>1</v>
      </c>
      <c r="I445" s="19" t="s">
        <v>48</v>
      </c>
      <c r="J445" s="19">
        <v>1</v>
      </c>
      <c r="K445" s="26">
        <v>46000</v>
      </c>
      <c r="L445" s="21">
        <f t="shared" si="51"/>
        <v>0.21199681877182838</v>
      </c>
      <c r="M445" s="22">
        <v>45000</v>
      </c>
      <c r="N445" s="23">
        <f t="shared" si="54"/>
        <v>45000</v>
      </c>
      <c r="O445" s="21">
        <f t="shared" si="52"/>
        <v>0.18564906184200605</v>
      </c>
      <c r="P445" s="24">
        <v>42000</v>
      </c>
      <c r="Q445" s="18">
        <f t="shared" si="55"/>
        <v>42000</v>
      </c>
      <c r="R445" s="21">
        <f t="shared" si="53"/>
        <v>0.10660579105253896</v>
      </c>
    </row>
    <row r="446" spans="1:18" ht="15.5" x14ac:dyDescent="0.45">
      <c r="A446" s="12" t="s">
        <v>921</v>
      </c>
      <c r="B446" s="25" t="s">
        <v>922</v>
      </c>
      <c r="C446" s="14" t="s">
        <v>24</v>
      </c>
      <c r="D446" s="15">
        <v>18992</v>
      </c>
      <c r="E446" s="16">
        <f t="shared" si="56"/>
        <v>19276.88</v>
      </c>
      <c r="F446" s="17">
        <f t="shared" si="49"/>
        <v>19276.88</v>
      </c>
      <c r="G446" s="18">
        <f t="shared" si="50"/>
        <v>0</v>
      </c>
      <c r="H446" s="18">
        <v>1</v>
      </c>
      <c r="I446" s="19" t="s">
        <v>48</v>
      </c>
      <c r="J446" s="19">
        <v>1</v>
      </c>
      <c r="K446" s="26">
        <v>23500</v>
      </c>
      <c r="L446" s="21">
        <f t="shared" si="51"/>
        <v>0.21907694606181077</v>
      </c>
      <c r="M446" s="22">
        <v>22500</v>
      </c>
      <c r="N446" s="23">
        <f t="shared" si="54"/>
        <v>22500</v>
      </c>
      <c r="O446" s="21">
        <f t="shared" si="52"/>
        <v>0.16720133133577628</v>
      </c>
      <c r="P446" s="24">
        <v>21500</v>
      </c>
      <c r="Q446" s="18">
        <f t="shared" si="55"/>
        <v>21500</v>
      </c>
      <c r="R446" s="21">
        <f t="shared" si="53"/>
        <v>0.11532571660974177</v>
      </c>
    </row>
    <row r="447" spans="1:18" ht="15.5" x14ac:dyDescent="0.45">
      <c r="A447" s="12" t="s">
        <v>923</v>
      </c>
      <c r="B447" s="25" t="s">
        <v>924</v>
      </c>
      <c r="C447" s="14" t="s">
        <v>32</v>
      </c>
      <c r="D447" s="15">
        <v>20879</v>
      </c>
      <c r="E447" s="16">
        <f t="shared" si="56"/>
        <v>21192.185000000001</v>
      </c>
      <c r="F447" s="17">
        <f t="shared" si="49"/>
        <v>21192.185000000001</v>
      </c>
      <c r="G447" s="18">
        <f t="shared" si="50"/>
        <v>0</v>
      </c>
      <c r="H447" s="18">
        <v>1</v>
      </c>
      <c r="I447" s="19" t="s">
        <v>33</v>
      </c>
      <c r="J447" s="19">
        <v>1</v>
      </c>
      <c r="K447" s="26">
        <v>26000</v>
      </c>
      <c r="L447" s="21">
        <f t="shared" si="51"/>
        <v>0.22686735699976188</v>
      </c>
      <c r="M447" s="22">
        <v>26000</v>
      </c>
      <c r="N447" s="23">
        <f t="shared" si="54"/>
        <v>26000</v>
      </c>
      <c r="O447" s="21">
        <f t="shared" si="52"/>
        <v>0.22686735699976188</v>
      </c>
      <c r="P447" s="24">
        <v>24000</v>
      </c>
      <c r="Q447" s="18">
        <f t="shared" si="55"/>
        <v>24000</v>
      </c>
      <c r="R447" s="21">
        <f t="shared" si="53"/>
        <v>0.1324929449228571</v>
      </c>
    </row>
    <row r="448" spans="1:18" ht="15.5" x14ac:dyDescent="0.45">
      <c r="A448" s="12" t="s">
        <v>925</v>
      </c>
      <c r="B448" s="25" t="s">
        <v>926</v>
      </c>
      <c r="C448" s="14" t="s">
        <v>32</v>
      </c>
      <c r="D448" s="15">
        <v>42000</v>
      </c>
      <c r="E448" s="16">
        <f t="shared" si="56"/>
        <v>42630</v>
      </c>
      <c r="F448" s="17">
        <f t="shared" si="49"/>
        <v>4263</v>
      </c>
      <c r="G448" s="18">
        <f t="shared" si="50"/>
        <v>0</v>
      </c>
      <c r="H448" s="18">
        <v>100</v>
      </c>
      <c r="I448" s="19" t="s">
        <v>29</v>
      </c>
      <c r="J448" s="19">
        <v>10</v>
      </c>
      <c r="K448" s="26">
        <v>6000</v>
      </c>
      <c r="L448" s="21">
        <f t="shared" si="51"/>
        <v>0.40745953553835329</v>
      </c>
      <c r="M448" s="22">
        <v>50000</v>
      </c>
      <c r="N448" s="23">
        <f t="shared" si="54"/>
        <v>5000</v>
      </c>
      <c r="O448" s="21">
        <f t="shared" si="52"/>
        <v>0.17288294628196105</v>
      </c>
      <c r="P448" s="24">
        <v>48000</v>
      </c>
      <c r="Q448" s="18">
        <f t="shared" si="55"/>
        <v>4800</v>
      </c>
      <c r="R448" s="21">
        <f t="shared" si="53"/>
        <v>0.12596762843068263</v>
      </c>
    </row>
    <row r="449" spans="1:18" ht="15.5" x14ac:dyDescent="0.45">
      <c r="A449" s="12" t="s">
        <v>927</v>
      </c>
      <c r="B449" s="25" t="s">
        <v>928</v>
      </c>
      <c r="C449" s="14" t="s">
        <v>32</v>
      </c>
      <c r="D449" s="15">
        <v>67500</v>
      </c>
      <c r="E449" s="16">
        <f t="shared" si="56"/>
        <v>68512.5</v>
      </c>
      <c r="F449" s="17">
        <f t="shared" si="49"/>
        <v>6851.25</v>
      </c>
      <c r="G449" s="18">
        <f t="shared" si="50"/>
        <v>0</v>
      </c>
      <c r="H449" s="18">
        <v>100</v>
      </c>
      <c r="I449" s="19" t="s">
        <v>29</v>
      </c>
      <c r="J449" s="19">
        <v>10</v>
      </c>
      <c r="K449" s="26">
        <v>10000</v>
      </c>
      <c r="L449" s="21">
        <f t="shared" si="51"/>
        <v>0.45958766648421823</v>
      </c>
      <c r="M449" s="22">
        <v>82000</v>
      </c>
      <c r="N449" s="23">
        <f t="shared" si="54"/>
        <v>8200</v>
      </c>
      <c r="O449" s="21">
        <f t="shared" si="52"/>
        <v>0.19686188651705894</v>
      </c>
      <c r="P449" s="24">
        <v>79000</v>
      </c>
      <c r="Q449" s="18">
        <f t="shared" si="55"/>
        <v>7900</v>
      </c>
      <c r="R449" s="21">
        <f t="shared" si="53"/>
        <v>0.1530742565225324</v>
      </c>
    </row>
    <row r="450" spans="1:18" ht="15.5" x14ac:dyDescent="0.45">
      <c r="A450" s="12" t="s">
        <v>929</v>
      </c>
      <c r="B450" s="25" t="s">
        <v>930</v>
      </c>
      <c r="C450" s="14" t="s">
        <v>32</v>
      </c>
      <c r="D450" s="15">
        <v>98500</v>
      </c>
      <c r="E450" s="16">
        <f t="shared" si="56"/>
        <v>99977.5</v>
      </c>
      <c r="F450" s="17">
        <f t="shared" si="49"/>
        <v>9997.75</v>
      </c>
      <c r="G450" s="18">
        <f t="shared" si="50"/>
        <v>0</v>
      </c>
      <c r="H450" s="18">
        <v>100</v>
      </c>
      <c r="I450" s="19" t="s">
        <v>29</v>
      </c>
      <c r="J450" s="19">
        <v>10</v>
      </c>
      <c r="K450" s="26">
        <v>15000</v>
      </c>
      <c r="L450" s="21">
        <f t="shared" si="51"/>
        <v>0.50033757595458983</v>
      </c>
      <c r="M450" s="22">
        <v>117000</v>
      </c>
      <c r="N450" s="23">
        <f t="shared" si="54"/>
        <v>11700</v>
      </c>
      <c r="O450" s="21">
        <f t="shared" si="52"/>
        <v>0.17026330924458002</v>
      </c>
      <c r="P450" s="24">
        <v>115000</v>
      </c>
      <c r="Q450" s="18">
        <f t="shared" si="55"/>
        <v>11500</v>
      </c>
      <c r="R450" s="21">
        <f t="shared" si="53"/>
        <v>0.15025880823185217</v>
      </c>
    </row>
    <row r="451" spans="1:18" ht="15.5" x14ac:dyDescent="0.45">
      <c r="A451" s="12" t="s">
        <v>931</v>
      </c>
      <c r="B451" s="82" t="s">
        <v>932</v>
      </c>
      <c r="C451" s="14" t="s">
        <v>24</v>
      </c>
      <c r="D451" s="15">
        <v>100</v>
      </c>
      <c r="E451" s="16">
        <f t="shared" si="56"/>
        <v>101.5</v>
      </c>
      <c r="F451" s="17">
        <f t="shared" si="49"/>
        <v>10.15</v>
      </c>
      <c r="G451" s="18">
        <f t="shared" si="50"/>
        <v>0</v>
      </c>
      <c r="H451" s="18">
        <v>100</v>
      </c>
      <c r="I451" s="19" t="s">
        <v>29</v>
      </c>
      <c r="J451" s="19">
        <v>10</v>
      </c>
      <c r="K451" s="26">
        <v>7000</v>
      </c>
      <c r="L451" s="21">
        <f t="shared" si="51"/>
        <v>688.65517241379314</v>
      </c>
      <c r="M451" s="22">
        <v>30000</v>
      </c>
      <c r="N451" s="23">
        <f t="shared" si="54"/>
        <v>3000</v>
      </c>
      <c r="O451" s="21">
        <f t="shared" si="52"/>
        <v>294.56650246305418</v>
      </c>
      <c r="P451" s="24">
        <v>30000</v>
      </c>
      <c r="Q451" s="18">
        <f t="shared" si="55"/>
        <v>3000</v>
      </c>
      <c r="R451" s="21">
        <f t="shared" si="53"/>
        <v>294.56650246305418</v>
      </c>
    </row>
    <row r="452" spans="1:18" ht="15.5" x14ac:dyDescent="0.45">
      <c r="A452" s="12" t="s">
        <v>933</v>
      </c>
      <c r="B452" s="25" t="s">
        <v>934</v>
      </c>
      <c r="C452" s="14" t="str">
        <f>C451</f>
        <v>OBAT BEBAS</v>
      </c>
      <c r="D452" s="15">
        <v>64501</v>
      </c>
      <c r="E452" s="16">
        <f t="shared" si="56"/>
        <v>65468.514999999999</v>
      </c>
      <c r="F452" s="17">
        <f t="shared" ref="F452:F516" si="57">E452/J452</f>
        <v>6546.8514999999998</v>
      </c>
      <c r="G452" s="18">
        <f t="shared" ref="G452:G516" si="58">F452*T452</f>
        <v>0</v>
      </c>
      <c r="H452" s="18">
        <v>50</v>
      </c>
      <c r="I452" s="19" t="s">
        <v>29</v>
      </c>
      <c r="J452" s="19">
        <v>10</v>
      </c>
      <c r="K452" s="26">
        <v>10000</v>
      </c>
      <c r="L452" s="21">
        <f t="shared" ref="L452:L516" si="59">(K452-F452)/F452</f>
        <v>0.52745178350234467</v>
      </c>
      <c r="M452" s="22">
        <v>89000</v>
      </c>
      <c r="N452" s="23">
        <f t="shared" si="54"/>
        <v>8900</v>
      </c>
      <c r="O452" s="21">
        <f t="shared" ref="O452:O516" si="60">(N452-F452)/F452</f>
        <v>0.35943208731708676</v>
      </c>
      <c r="P452" s="24">
        <v>82000</v>
      </c>
      <c r="Q452" s="18">
        <f t="shared" si="55"/>
        <v>8200</v>
      </c>
      <c r="R452" s="21">
        <f t="shared" ref="R452:R516" si="61">(Q452-F452)/F452</f>
        <v>0.2525104624719226</v>
      </c>
    </row>
    <row r="453" spans="1:18" ht="15.5" x14ac:dyDescent="0.45">
      <c r="A453" s="12" t="s">
        <v>935</v>
      </c>
      <c r="B453" s="25" t="s">
        <v>936</v>
      </c>
      <c r="C453" s="14" t="s">
        <v>24</v>
      </c>
      <c r="D453" s="15">
        <v>7300</v>
      </c>
      <c r="E453" s="16">
        <f t="shared" si="56"/>
        <v>7409.5</v>
      </c>
      <c r="F453" s="17">
        <f t="shared" si="57"/>
        <v>7409.5</v>
      </c>
      <c r="G453" s="18">
        <f t="shared" si="58"/>
        <v>0</v>
      </c>
      <c r="H453" s="18">
        <v>100</v>
      </c>
      <c r="I453" s="32" t="s">
        <v>48</v>
      </c>
      <c r="J453" s="32">
        <v>1</v>
      </c>
      <c r="K453" s="26">
        <v>10000</v>
      </c>
      <c r="L453" s="21">
        <f t="shared" si="59"/>
        <v>0.34961873270800997</v>
      </c>
      <c r="M453" s="22">
        <v>9000</v>
      </c>
      <c r="N453" s="23">
        <f t="shared" si="54"/>
        <v>9000</v>
      </c>
      <c r="O453" s="21">
        <f t="shared" si="60"/>
        <v>0.214656859437209</v>
      </c>
      <c r="P453" s="24">
        <v>8500</v>
      </c>
      <c r="Q453" s="18">
        <f t="shared" si="55"/>
        <v>8500</v>
      </c>
      <c r="R453" s="21">
        <f t="shared" si="61"/>
        <v>0.1471759228018085</v>
      </c>
    </row>
    <row r="454" spans="1:18" ht="15.5" x14ac:dyDescent="0.45">
      <c r="A454" s="12" t="s">
        <v>937</v>
      </c>
      <c r="B454" s="25" t="s">
        <v>938</v>
      </c>
      <c r="C454" s="14" t="s">
        <v>24</v>
      </c>
      <c r="D454" s="15">
        <v>101010</v>
      </c>
      <c r="E454" s="16">
        <f t="shared" si="56"/>
        <v>102525.15</v>
      </c>
      <c r="F454" s="17">
        <f t="shared" si="57"/>
        <v>10252.514999999999</v>
      </c>
      <c r="G454" s="18">
        <f t="shared" si="58"/>
        <v>0</v>
      </c>
      <c r="H454" s="18">
        <v>100</v>
      </c>
      <c r="I454" s="32" t="s">
        <v>29</v>
      </c>
      <c r="J454" s="32">
        <v>10</v>
      </c>
      <c r="K454" s="26">
        <v>13000</v>
      </c>
      <c r="L454" s="21">
        <f t="shared" si="59"/>
        <v>0.26798156354806607</v>
      </c>
      <c r="M454" s="22">
        <v>118000</v>
      </c>
      <c r="N454" s="23">
        <f t="shared" si="54"/>
        <v>11800</v>
      </c>
      <c r="O454" s="21">
        <f t="shared" si="60"/>
        <v>0.1509371115282446</v>
      </c>
      <c r="P454" s="24">
        <v>115000</v>
      </c>
      <c r="Q454" s="18">
        <f t="shared" si="55"/>
        <v>11500</v>
      </c>
      <c r="R454" s="21">
        <f t="shared" si="61"/>
        <v>0.12167599852328922</v>
      </c>
    </row>
    <row r="455" spans="1:18" ht="15.5" x14ac:dyDescent="0.45">
      <c r="A455" s="12" t="s">
        <v>939</v>
      </c>
      <c r="B455" s="25" t="s">
        <v>940</v>
      </c>
      <c r="C455" s="14" t="s">
        <v>32</v>
      </c>
      <c r="D455" s="15">
        <v>8175</v>
      </c>
      <c r="E455" s="16">
        <f t="shared" si="56"/>
        <v>8297.625</v>
      </c>
      <c r="F455" s="17">
        <f t="shared" si="57"/>
        <v>8297.625</v>
      </c>
      <c r="G455" s="18">
        <f t="shared" si="58"/>
        <v>0</v>
      </c>
      <c r="H455" s="18">
        <v>100</v>
      </c>
      <c r="I455" s="32" t="s">
        <v>48</v>
      </c>
      <c r="J455" s="32">
        <v>1</v>
      </c>
      <c r="K455" s="26">
        <v>13000</v>
      </c>
      <c r="L455" s="21">
        <f t="shared" si="59"/>
        <v>0.56671336677663786</v>
      </c>
      <c r="M455" s="22">
        <v>10000</v>
      </c>
      <c r="N455" s="23">
        <f t="shared" si="54"/>
        <v>10000</v>
      </c>
      <c r="O455" s="21">
        <f t="shared" si="60"/>
        <v>0.20516412828972147</v>
      </c>
      <c r="P455" s="24">
        <v>9500</v>
      </c>
      <c r="Q455" s="18">
        <f t="shared" si="55"/>
        <v>9500</v>
      </c>
      <c r="R455" s="21">
        <f t="shared" si="61"/>
        <v>0.14490592187523538</v>
      </c>
    </row>
    <row r="456" spans="1:18" ht="15.5" x14ac:dyDescent="0.45">
      <c r="A456" s="12" t="s">
        <v>941</v>
      </c>
      <c r="B456" s="25" t="s">
        <v>942</v>
      </c>
      <c r="C456" s="14" t="s">
        <v>24</v>
      </c>
      <c r="D456" s="15">
        <v>24753</v>
      </c>
      <c r="E456" s="16">
        <f t="shared" si="56"/>
        <v>25124.294999999998</v>
      </c>
      <c r="F456" s="17">
        <f t="shared" si="57"/>
        <v>25124.294999999998</v>
      </c>
      <c r="G456" s="18">
        <f t="shared" si="58"/>
        <v>0</v>
      </c>
      <c r="H456" s="18">
        <v>2</v>
      </c>
      <c r="I456" s="19" t="s">
        <v>33</v>
      </c>
      <c r="J456" s="19">
        <v>1</v>
      </c>
      <c r="K456" s="41">
        <v>32000</v>
      </c>
      <c r="L456" s="21">
        <f t="shared" si="59"/>
        <v>0.27366757952810228</v>
      </c>
      <c r="M456" s="22">
        <v>30000</v>
      </c>
      <c r="N456" s="23">
        <f t="shared" si="54"/>
        <v>30000</v>
      </c>
      <c r="O456" s="21">
        <f t="shared" si="60"/>
        <v>0.19406335580759587</v>
      </c>
      <c r="P456" s="24">
        <v>28000</v>
      </c>
      <c r="Q456" s="18">
        <f t="shared" si="55"/>
        <v>28000</v>
      </c>
      <c r="R456" s="21">
        <f t="shared" si="61"/>
        <v>0.11445913208708948</v>
      </c>
    </row>
    <row r="457" spans="1:18" ht="15.5" x14ac:dyDescent="0.45">
      <c r="A457" s="12" t="s">
        <v>943</v>
      </c>
      <c r="B457" s="25" t="s">
        <v>944</v>
      </c>
      <c r="C457" s="14" t="s">
        <v>24</v>
      </c>
      <c r="D457" s="15">
        <v>12700</v>
      </c>
      <c r="E457" s="16">
        <f t="shared" si="56"/>
        <v>12890.5</v>
      </c>
      <c r="F457" s="17">
        <f t="shared" si="57"/>
        <v>12890.5</v>
      </c>
      <c r="G457" s="18">
        <f t="shared" si="58"/>
        <v>0</v>
      </c>
      <c r="H457" s="18">
        <v>100</v>
      </c>
      <c r="I457" s="32" t="s">
        <v>48</v>
      </c>
      <c r="J457" s="32">
        <v>1</v>
      </c>
      <c r="K457" s="26">
        <v>15000</v>
      </c>
      <c r="L457" s="21">
        <f t="shared" si="59"/>
        <v>0.16364764749233932</v>
      </c>
      <c r="M457" s="22">
        <v>15000</v>
      </c>
      <c r="N457" s="23">
        <f t="shared" si="54"/>
        <v>15000</v>
      </c>
      <c r="O457" s="21">
        <f t="shared" si="60"/>
        <v>0.16364764749233932</v>
      </c>
      <c r="P457" s="24">
        <v>14500</v>
      </c>
      <c r="Q457" s="18">
        <f t="shared" si="55"/>
        <v>14500</v>
      </c>
      <c r="R457" s="21">
        <f t="shared" si="61"/>
        <v>0.12485939257592801</v>
      </c>
    </row>
    <row r="458" spans="1:18" ht="15.5" x14ac:dyDescent="0.45">
      <c r="A458" s="12" t="s">
        <v>945</v>
      </c>
      <c r="B458" s="25" t="s">
        <v>946</v>
      </c>
      <c r="C458" s="14" t="s">
        <v>24</v>
      </c>
      <c r="D458" s="15">
        <v>12700</v>
      </c>
      <c r="E458" s="16">
        <f t="shared" si="56"/>
        <v>12890.5</v>
      </c>
      <c r="F458" s="17">
        <f t="shared" si="57"/>
        <v>12890.5</v>
      </c>
      <c r="G458" s="18">
        <f t="shared" si="58"/>
        <v>0</v>
      </c>
      <c r="H458" s="18">
        <v>100</v>
      </c>
      <c r="I458" s="32" t="s">
        <v>48</v>
      </c>
      <c r="J458" s="32">
        <v>1</v>
      </c>
      <c r="K458" s="26">
        <v>15000</v>
      </c>
      <c r="L458" s="21">
        <f t="shared" si="59"/>
        <v>0.16364764749233932</v>
      </c>
      <c r="M458" s="22">
        <v>15000</v>
      </c>
      <c r="N458" s="23">
        <f t="shared" si="54"/>
        <v>15000</v>
      </c>
      <c r="O458" s="21">
        <f t="shared" si="60"/>
        <v>0.16364764749233932</v>
      </c>
      <c r="P458" s="24">
        <v>14500</v>
      </c>
      <c r="Q458" s="18">
        <f t="shared" si="55"/>
        <v>14500</v>
      </c>
      <c r="R458" s="21">
        <f t="shared" si="61"/>
        <v>0.12485939257592801</v>
      </c>
    </row>
    <row r="459" spans="1:18" ht="15.5" x14ac:dyDescent="0.45">
      <c r="A459" s="12" t="s">
        <v>947</v>
      </c>
      <c r="B459" s="25" t="s">
        <v>948</v>
      </c>
      <c r="C459" s="14" t="s">
        <v>24</v>
      </c>
      <c r="D459" s="15">
        <v>7300</v>
      </c>
      <c r="E459" s="16">
        <f t="shared" si="56"/>
        <v>7409.5</v>
      </c>
      <c r="F459" s="17">
        <f t="shared" si="57"/>
        <v>7409.5</v>
      </c>
      <c r="G459" s="18">
        <f t="shared" si="58"/>
        <v>0</v>
      </c>
      <c r="H459" s="18">
        <v>100</v>
      </c>
      <c r="I459" s="32" t="s">
        <v>48</v>
      </c>
      <c r="J459" s="32">
        <v>1</v>
      </c>
      <c r="K459" s="26">
        <v>10000</v>
      </c>
      <c r="L459" s="21">
        <f t="shared" si="59"/>
        <v>0.34961873270800997</v>
      </c>
      <c r="M459" s="22">
        <v>9000</v>
      </c>
      <c r="N459" s="23">
        <f t="shared" si="54"/>
        <v>9000</v>
      </c>
      <c r="O459" s="21">
        <f t="shared" si="60"/>
        <v>0.214656859437209</v>
      </c>
      <c r="P459" s="24">
        <v>8500</v>
      </c>
      <c r="Q459" s="18">
        <f t="shared" si="55"/>
        <v>8500</v>
      </c>
      <c r="R459" s="21">
        <f t="shared" si="61"/>
        <v>0.1471759228018085</v>
      </c>
    </row>
    <row r="460" spans="1:18" ht="15.5" x14ac:dyDescent="0.45">
      <c r="A460" s="12" t="s">
        <v>949</v>
      </c>
      <c r="B460" s="25" t="s">
        <v>950</v>
      </c>
      <c r="C460" s="14" t="s">
        <v>47</v>
      </c>
      <c r="D460" s="15">
        <v>3789</v>
      </c>
      <c r="E460" s="16">
        <f t="shared" si="56"/>
        <v>3845.835</v>
      </c>
      <c r="F460" s="17">
        <f t="shared" si="57"/>
        <v>3845.835</v>
      </c>
      <c r="G460" s="18">
        <f t="shared" si="58"/>
        <v>0</v>
      </c>
      <c r="H460" s="18">
        <v>100</v>
      </c>
      <c r="I460" s="19" t="s">
        <v>77</v>
      </c>
      <c r="J460" s="19">
        <v>1</v>
      </c>
      <c r="K460" s="26">
        <v>8000</v>
      </c>
      <c r="L460" s="21">
        <f t="shared" si="59"/>
        <v>1.080172446295798</v>
      </c>
      <c r="M460" s="22">
        <v>5500</v>
      </c>
      <c r="N460" s="23">
        <f t="shared" si="54"/>
        <v>5500</v>
      </c>
      <c r="O460" s="21">
        <f t="shared" si="60"/>
        <v>0.43011855682836103</v>
      </c>
      <c r="P460" s="24">
        <v>5000</v>
      </c>
      <c r="Q460" s="18">
        <f t="shared" si="55"/>
        <v>5000</v>
      </c>
      <c r="R460" s="21">
        <f t="shared" si="61"/>
        <v>0.30010777893487367</v>
      </c>
    </row>
    <row r="461" spans="1:18" ht="15.5" x14ac:dyDescent="0.45">
      <c r="A461" s="12" t="s">
        <v>951</v>
      </c>
      <c r="B461" s="25" t="s">
        <v>952</v>
      </c>
      <c r="C461" s="14" t="s">
        <v>953</v>
      </c>
      <c r="D461" s="15">
        <v>4700</v>
      </c>
      <c r="E461" s="16">
        <f t="shared" si="56"/>
        <v>4770.5</v>
      </c>
      <c r="F461" s="17">
        <f t="shared" si="57"/>
        <v>4770.5</v>
      </c>
      <c r="G461" s="18">
        <f t="shared" si="58"/>
        <v>0</v>
      </c>
      <c r="H461" s="18">
        <v>4</v>
      </c>
      <c r="I461" s="19" t="s">
        <v>11</v>
      </c>
      <c r="J461" s="19">
        <v>1</v>
      </c>
      <c r="K461" s="41">
        <v>6000</v>
      </c>
      <c r="L461" s="21">
        <f t="shared" si="59"/>
        <v>0.25772979771512422</v>
      </c>
      <c r="M461" s="22">
        <v>6000</v>
      </c>
      <c r="N461" s="23">
        <f t="shared" si="54"/>
        <v>6000</v>
      </c>
      <c r="O461" s="21">
        <f t="shared" si="60"/>
        <v>0.25772979771512422</v>
      </c>
      <c r="P461" s="24">
        <v>5500</v>
      </c>
      <c r="Q461" s="18">
        <f t="shared" si="55"/>
        <v>5500</v>
      </c>
      <c r="R461" s="21">
        <f t="shared" si="61"/>
        <v>0.15291898123886385</v>
      </c>
    </row>
    <row r="462" spans="1:18" ht="15.5" x14ac:dyDescent="0.45">
      <c r="A462" s="12" t="s">
        <v>954</v>
      </c>
      <c r="B462" s="25" t="s">
        <v>955</v>
      </c>
      <c r="C462" s="14" t="s">
        <v>24</v>
      </c>
      <c r="D462" s="15">
        <v>18000</v>
      </c>
      <c r="E462" s="16">
        <f t="shared" si="56"/>
        <v>18270</v>
      </c>
      <c r="F462" s="17">
        <f t="shared" si="57"/>
        <v>18270</v>
      </c>
      <c r="G462" s="18">
        <f t="shared" si="58"/>
        <v>0</v>
      </c>
      <c r="H462" s="18">
        <v>4</v>
      </c>
      <c r="I462" s="19" t="s">
        <v>92</v>
      </c>
      <c r="J462" s="19">
        <v>1</v>
      </c>
      <c r="K462" s="41">
        <v>23000</v>
      </c>
      <c r="L462" s="21">
        <f t="shared" si="59"/>
        <v>0.25889436234263818</v>
      </c>
      <c r="M462" s="22">
        <v>22000</v>
      </c>
      <c r="N462" s="23">
        <f t="shared" si="54"/>
        <v>22000</v>
      </c>
      <c r="O462" s="21">
        <f t="shared" si="60"/>
        <v>0.20415982484948003</v>
      </c>
      <c r="P462" s="24">
        <v>21000</v>
      </c>
      <c r="Q462" s="18">
        <f t="shared" si="55"/>
        <v>21000</v>
      </c>
      <c r="R462" s="21">
        <f t="shared" si="61"/>
        <v>0.14942528735632185</v>
      </c>
    </row>
    <row r="463" spans="1:18" ht="15.5" x14ac:dyDescent="0.45">
      <c r="A463" s="12" t="s">
        <v>956</v>
      </c>
      <c r="B463" s="25" t="s">
        <v>957</v>
      </c>
      <c r="C463" s="14" t="s">
        <v>24</v>
      </c>
      <c r="D463" s="15">
        <v>18000</v>
      </c>
      <c r="E463" s="16">
        <f t="shared" si="56"/>
        <v>18270</v>
      </c>
      <c r="F463" s="17">
        <f t="shared" si="57"/>
        <v>18270</v>
      </c>
      <c r="G463" s="18">
        <f t="shared" si="58"/>
        <v>0</v>
      </c>
      <c r="H463" s="18">
        <v>4</v>
      </c>
      <c r="I463" s="19" t="s">
        <v>72</v>
      </c>
      <c r="J463" s="19">
        <v>1</v>
      </c>
      <c r="K463" s="41">
        <v>23000</v>
      </c>
      <c r="L463" s="21">
        <f t="shared" si="59"/>
        <v>0.25889436234263818</v>
      </c>
      <c r="M463" s="22">
        <v>22000</v>
      </c>
      <c r="N463" s="23">
        <f t="shared" si="54"/>
        <v>22000</v>
      </c>
      <c r="O463" s="21">
        <f t="shared" si="60"/>
        <v>0.20415982484948003</v>
      </c>
      <c r="P463" s="24">
        <v>21000</v>
      </c>
      <c r="Q463" s="18">
        <f t="shared" si="55"/>
        <v>21000</v>
      </c>
      <c r="R463" s="21">
        <f t="shared" si="61"/>
        <v>0.14942528735632185</v>
      </c>
    </row>
    <row r="464" spans="1:18" ht="15.5" x14ac:dyDescent="0.45">
      <c r="A464" s="12" t="s">
        <v>958</v>
      </c>
      <c r="B464" s="25" t="s">
        <v>959</v>
      </c>
      <c r="C464" s="14" t="s">
        <v>24</v>
      </c>
      <c r="D464" s="15">
        <v>25567</v>
      </c>
      <c r="E464" s="16">
        <f t="shared" si="56"/>
        <v>25950.505000000001</v>
      </c>
      <c r="F464" s="17">
        <f t="shared" si="57"/>
        <v>1038.0201999999999</v>
      </c>
      <c r="G464" s="18">
        <f t="shared" si="58"/>
        <v>0</v>
      </c>
      <c r="H464" s="18">
        <v>25</v>
      </c>
      <c r="I464" s="19" t="s">
        <v>29</v>
      </c>
      <c r="J464" s="19">
        <v>25</v>
      </c>
      <c r="K464" s="41">
        <v>2000</v>
      </c>
      <c r="L464" s="21">
        <f t="shared" si="59"/>
        <v>0.92674477818447087</v>
      </c>
      <c r="M464" s="22">
        <f>1500*25</f>
        <v>37500</v>
      </c>
      <c r="N464" s="23">
        <f t="shared" si="54"/>
        <v>1500</v>
      </c>
      <c r="O464" s="21">
        <f t="shared" si="60"/>
        <v>0.44505858363835316</v>
      </c>
      <c r="P464" s="24">
        <v>30000</v>
      </c>
      <c r="Q464" s="18">
        <f t="shared" si="55"/>
        <v>1200</v>
      </c>
      <c r="R464" s="21">
        <f t="shared" si="61"/>
        <v>0.15604686691068254</v>
      </c>
    </row>
    <row r="465" spans="1:18" ht="15.5" x14ac:dyDescent="0.45">
      <c r="A465" s="12" t="s">
        <v>960</v>
      </c>
      <c r="B465" s="25" t="s">
        <v>961</v>
      </c>
      <c r="C465" s="14" t="s">
        <v>32</v>
      </c>
      <c r="D465" s="15">
        <v>45520</v>
      </c>
      <c r="E465" s="16">
        <f t="shared" si="56"/>
        <v>46202.8</v>
      </c>
      <c r="F465" s="17">
        <f t="shared" si="57"/>
        <v>4620.2800000000007</v>
      </c>
      <c r="G465" s="18">
        <f t="shared" si="58"/>
        <v>0</v>
      </c>
      <c r="H465" s="18">
        <v>100</v>
      </c>
      <c r="I465" s="19" t="s">
        <v>29</v>
      </c>
      <c r="J465" s="19">
        <v>10</v>
      </c>
      <c r="K465" s="26">
        <v>7000</v>
      </c>
      <c r="L465" s="21">
        <f t="shared" si="59"/>
        <v>0.51505969335191781</v>
      </c>
      <c r="M465" s="22">
        <v>55000</v>
      </c>
      <c r="N465" s="23">
        <f t="shared" si="54"/>
        <v>5500</v>
      </c>
      <c r="O465" s="21">
        <f t="shared" si="60"/>
        <v>0.19040404477650688</v>
      </c>
      <c r="P465" s="24">
        <v>52000</v>
      </c>
      <c r="Q465" s="18">
        <f t="shared" si="55"/>
        <v>5200</v>
      </c>
      <c r="R465" s="21">
        <f t="shared" si="61"/>
        <v>0.12547291506142469</v>
      </c>
    </row>
    <row r="466" spans="1:18" ht="15.5" x14ac:dyDescent="0.45">
      <c r="A466" s="12" t="s">
        <v>962</v>
      </c>
      <c r="B466" s="25" t="s">
        <v>963</v>
      </c>
      <c r="C466" s="14" t="s">
        <v>32</v>
      </c>
      <c r="D466" s="15">
        <v>90000</v>
      </c>
      <c r="E466" s="16">
        <f t="shared" si="56"/>
        <v>91350</v>
      </c>
      <c r="F466" s="17">
        <f t="shared" si="57"/>
        <v>45675</v>
      </c>
      <c r="G466" s="18">
        <f t="shared" si="58"/>
        <v>0</v>
      </c>
      <c r="H466" s="18">
        <v>100</v>
      </c>
      <c r="I466" s="19" t="s">
        <v>29</v>
      </c>
      <c r="J466" s="19">
        <v>2</v>
      </c>
      <c r="K466" s="26">
        <v>55000</v>
      </c>
      <c r="L466" s="21">
        <f t="shared" si="59"/>
        <v>0.20415982484948003</v>
      </c>
      <c r="M466" s="22">
        <v>110000</v>
      </c>
      <c r="N466" s="23">
        <f t="shared" si="54"/>
        <v>55000</v>
      </c>
      <c r="O466" s="21">
        <f t="shared" si="60"/>
        <v>0.20415982484948003</v>
      </c>
      <c r="P466" s="24">
        <v>102000</v>
      </c>
      <c r="Q466" s="18">
        <f t="shared" si="55"/>
        <v>51000</v>
      </c>
      <c r="R466" s="21">
        <f t="shared" si="61"/>
        <v>0.11658456486042693</v>
      </c>
    </row>
    <row r="467" spans="1:18" ht="15.5" x14ac:dyDescent="0.45">
      <c r="A467" s="12" t="s">
        <v>964</v>
      </c>
      <c r="B467" s="25" t="s">
        <v>965</v>
      </c>
      <c r="C467" s="14" t="s">
        <v>24</v>
      </c>
      <c r="D467" s="15">
        <v>4718</v>
      </c>
      <c r="E467" s="16">
        <f t="shared" si="56"/>
        <v>4788.7700000000004</v>
      </c>
      <c r="F467" s="17">
        <f t="shared" si="57"/>
        <v>4788.7700000000004</v>
      </c>
      <c r="G467" s="18">
        <f t="shared" si="58"/>
        <v>0</v>
      </c>
      <c r="H467" s="18">
        <v>50</v>
      </c>
      <c r="I467" s="19" t="s">
        <v>72</v>
      </c>
      <c r="J467" s="19">
        <v>1</v>
      </c>
      <c r="K467" s="41">
        <v>7000</v>
      </c>
      <c r="L467" s="21">
        <f t="shared" si="59"/>
        <v>0.46175322682024805</v>
      </c>
      <c r="M467" s="22">
        <v>5500</v>
      </c>
      <c r="N467" s="23">
        <f t="shared" si="54"/>
        <v>5500</v>
      </c>
      <c r="O467" s="21">
        <f t="shared" si="60"/>
        <v>0.14852039250162349</v>
      </c>
      <c r="P467" s="24">
        <v>5300</v>
      </c>
      <c r="Q467" s="18">
        <f t="shared" si="55"/>
        <v>5300</v>
      </c>
      <c r="R467" s="21">
        <f t="shared" si="61"/>
        <v>0.10675601459247354</v>
      </c>
    </row>
    <row r="468" spans="1:18" ht="15.5" x14ac:dyDescent="0.45">
      <c r="A468" s="12" t="s">
        <v>966</v>
      </c>
      <c r="B468" s="25" t="s">
        <v>967</v>
      </c>
      <c r="C468" s="14" t="s">
        <v>24</v>
      </c>
      <c r="D468" s="15">
        <v>64899</v>
      </c>
      <c r="E468" s="16">
        <f t="shared" si="56"/>
        <v>65872.485000000001</v>
      </c>
      <c r="F468" s="17">
        <f t="shared" si="57"/>
        <v>6587.2484999999997</v>
      </c>
      <c r="G468" s="18">
        <f t="shared" si="58"/>
        <v>0</v>
      </c>
      <c r="H468" s="18">
        <v>100</v>
      </c>
      <c r="I468" s="19" t="s">
        <v>25</v>
      </c>
      <c r="J468" s="19">
        <v>10</v>
      </c>
      <c r="K468" s="41">
        <v>15000</v>
      </c>
      <c r="L468" s="21">
        <f t="shared" si="59"/>
        <v>1.2771267851820074</v>
      </c>
      <c r="M468" s="22">
        <v>76000</v>
      </c>
      <c r="N468" s="23">
        <f t="shared" si="54"/>
        <v>7600</v>
      </c>
      <c r="O468" s="21">
        <f t="shared" si="60"/>
        <v>0.15374423782555044</v>
      </c>
      <c r="P468" s="24">
        <v>74000</v>
      </c>
      <c r="Q468" s="18">
        <f t="shared" si="55"/>
        <v>7400</v>
      </c>
      <c r="R468" s="21">
        <f t="shared" si="61"/>
        <v>0.123382547356457</v>
      </c>
    </row>
    <row r="469" spans="1:18" ht="15.5" x14ac:dyDescent="0.45">
      <c r="A469" s="12" t="s">
        <v>968</v>
      </c>
      <c r="B469" s="25" t="s">
        <v>969</v>
      </c>
      <c r="C469" s="14" t="s">
        <v>32</v>
      </c>
      <c r="D469" s="15">
        <v>159840</v>
      </c>
      <c r="E469" s="16">
        <f t="shared" si="56"/>
        <v>162237.6</v>
      </c>
      <c r="F469" s="17">
        <f t="shared" si="57"/>
        <v>54079.200000000004</v>
      </c>
      <c r="G469" s="18">
        <f t="shared" si="58"/>
        <v>0</v>
      </c>
      <c r="H469" s="18">
        <v>6</v>
      </c>
      <c r="I469" s="19" t="s">
        <v>29</v>
      </c>
      <c r="J469" s="19">
        <v>3</v>
      </c>
      <c r="K469" s="26">
        <v>65000</v>
      </c>
      <c r="L469" s="21">
        <f t="shared" si="59"/>
        <v>0.20194085711327081</v>
      </c>
      <c r="M469" s="22">
        <v>185000</v>
      </c>
      <c r="N469" s="23">
        <f t="shared" si="54"/>
        <v>61666.666666666664</v>
      </c>
      <c r="O469" s="21">
        <f t="shared" si="60"/>
        <v>0.14030286444079534</v>
      </c>
      <c r="P469" s="24">
        <v>180000</v>
      </c>
      <c r="Q469" s="18">
        <f t="shared" si="55"/>
        <v>60000</v>
      </c>
      <c r="R469" s="21">
        <f t="shared" si="61"/>
        <v>0.10948386810455767</v>
      </c>
    </row>
    <row r="470" spans="1:18" ht="15.5" x14ac:dyDescent="0.45">
      <c r="A470" s="12" t="s">
        <v>970</v>
      </c>
      <c r="B470" s="25" t="s">
        <v>971</v>
      </c>
      <c r="C470" s="14" t="s">
        <v>24</v>
      </c>
      <c r="D470" s="15">
        <v>25530</v>
      </c>
      <c r="E470" s="16">
        <f t="shared" si="56"/>
        <v>25912.95</v>
      </c>
      <c r="F470" s="17">
        <f t="shared" si="57"/>
        <v>25912.95</v>
      </c>
      <c r="G470" s="18">
        <f t="shared" si="58"/>
        <v>0</v>
      </c>
      <c r="H470" s="18">
        <v>1</v>
      </c>
      <c r="I470" s="19" t="s">
        <v>11</v>
      </c>
      <c r="J470" s="19">
        <v>1</v>
      </c>
      <c r="K470" s="26">
        <v>32000</v>
      </c>
      <c r="L470" s="21">
        <f t="shared" si="59"/>
        <v>0.23490378362942077</v>
      </c>
      <c r="M470" s="22">
        <v>30000</v>
      </c>
      <c r="N470" s="23">
        <f t="shared" si="54"/>
        <v>30000</v>
      </c>
      <c r="O470" s="21">
        <f t="shared" si="60"/>
        <v>0.15772229715258199</v>
      </c>
      <c r="P470" s="24">
        <v>30000</v>
      </c>
      <c r="Q470" s="18">
        <f t="shared" si="55"/>
        <v>30000</v>
      </c>
      <c r="R470" s="21">
        <f t="shared" si="61"/>
        <v>0.15772229715258199</v>
      </c>
    </row>
    <row r="471" spans="1:18" ht="15.5" x14ac:dyDescent="0.45">
      <c r="A471" s="12" t="s">
        <v>972</v>
      </c>
      <c r="B471" s="68" t="s">
        <v>973</v>
      </c>
      <c r="C471" s="14" t="s">
        <v>47</v>
      </c>
      <c r="D471" s="59">
        <v>27924</v>
      </c>
      <c r="E471" s="16">
        <f t="shared" si="56"/>
        <v>28342.86</v>
      </c>
      <c r="F471" s="17">
        <f t="shared" si="57"/>
        <v>28342.86</v>
      </c>
      <c r="G471" s="18">
        <f t="shared" si="58"/>
        <v>0</v>
      </c>
      <c r="H471" s="18">
        <v>2</v>
      </c>
      <c r="I471" s="19" t="s">
        <v>33</v>
      </c>
      <c r="J471" s="28">
        <v>1</v>
      </c>
      <c r="K471" s="26">
        <v>34000</v>
      </c>
      <c r="L471" s="21">
        <f t="shared" si="59"/>
        <v>0.19959665326646639</v>
      </c>
      <c r="M471" s="30">
        <v>34000</v>
      </c>
      <c r="N471" s="23">
        <f t="shared" si="54"/>
        <v>34000</v>
      </c>
      <c r="O471" s="21">
        <f t="shared" si="60"/>
        <v>0.19959665326646639</v>
      </c>
      <c r="P471" s="24">
        <v>32000</v>
      </c>
      <c r="Q471" s="18">
        <f t="shared" si="55"/>
        <v>32000</v>
      </c>
      <c r="R471" s="21">
        <f t="shared" si="61"/>
        <v>0.12903214425079187</v>
      </c>
    </row>
    <row r="472" spans="1:18" ht="15.5" x14ac:dyDescent="0.45">
      <c r="A472" s="12" t="s">
        <v>974</v>
      </c>
      <c r="B472" s="25" t="s">
        <v>975</v>
      </c>
      <c r="C472" s="14" t="s">
        <v>47</v>
      </c>
      <c r="D472" s="15">
        <v>19980</v>
      </c>
      <c r="E472" s="16">
        <f t="shared" si="56"/>
        <v>20279.7</v>
      </c>
      <c r="F472" s="17">
        <f t="shared" si="57"/>
        <v>1013.985</v>
      </c>
      <c r="G472" s="18">
        <f t="shared" si="58"/>
        <v>0</v>
      </c>
      <c r="H472" s="18">
        <v>100</v>
      </c>
      <c r="I472" s="19" t="s">
        <v>29</v>
      </c>
      <c r="J472" s="32">
        <v>20</v>
      </c>
      <c r="K472" s="26">
        <v>3000</v>
      </c>
      <c r="L472" s="21">
        <f t="shared" si="59"/>
        <v>1.9586236482788206</v>
      </c>
      <c r="M472" s="22">
        <v>24000</v>
      </c>
      <c r="N472" s="23">
        <f t="shared" si="54"/>
        <v>1200</v>
      </c>
      <c r="O472" s="21">
        <f t="shared" si="60"/>
        <v>0.18344945931152826</v>
      </c>
      <c r="P472" s="24">
        <v>22500</v>
      </c>
      <c r="Q472" s="18">
        <f t="shared" si="55"/>
        <v>1125</v>
      </c>
      <c r="R472" s="21">
        <f t="shared" si="61"/>
        <v>0.10948386810455775</v>
      </c>
    </row>
    <row r="473" spans="1:18" ht="15.5" x14ac:dyDescent="0.45">
      <c r="A473" s="12" t="s">
        <v>976</v>
      </c>
      <c r="B473" s="25" t="s">
        <v>977</v>
      </c>
      <c r="C473" s="14" t="s">
        <v>24</v>
      </c>
      <c r="D473" s="15">
        <v>40200</v>
      </c>
      <c r="E473" s="16">
        <f t="shared" si="56"/>
        <v>40803</v>
      </c>
      <c r="F473" s="17">
        <f t="shared" si="57"/>
        <v>4080.3</v>
      </c>
      <c r="G473" s="18">
        <f t="shared" si="58"/>
        <v>0</v>
      </c>
      <c r="H473" s="18">
        <v>100</v>
      </c>
      <c r="I473" s="19" t="s">
        <v>29</v>
      </c>
      <c r="J473" s="19">
        <v>10</v>
      </c>
      <c r="K473" s="26">
        <v>7000</v>
      </c>
      <c r="L473" s="21">
        <f t="shared" si="59"/>
        <v>0.71556013038256983</v>
      </c>
      <c r="M473" s="22">
        <v>53000</v>
      </c>
      <c r="N473" s="23">
        <f t="shared" ref="N473:N536" si="62">M473/J473</f>
        <v>5300</v>
      </c>
      <c r="O473" s="21">
        <f t="shared" si="60"/>
        <v>0.29892409871823145</v>
      </c>
      <c r="P473" s="83">
        <v>51000</v>
      </c>
      <c r="Q473" s="18">
        <f t="shared" ref="Q473:Q536" si="63">P473/J473</f>
        <v>5100</v>
      </c>
      <c r="R473" s="21">
        <f t="shared" si="61"/>
        <v>0.24990809499301517</v>
      </c>
    </row>
    <row r="474" spans="1:18" ht="15.5" x14ac:dyDescent="0.45">
      <c r="A474" s="12" t="s">
        <v>978</v>
      </c>
      <c r="B474" s="25" t="s">
        <v>979</v>
      </c>
      <c r="C474" s="14" t="s">
        <v>47</v>
      </c>
      <c r="D474" s="15">
        <v>7570</v>
      </c>
      <c r="E474" s="16">
        <f t="shared" si="56"/>
        <v>7683.55</v>
      </c>
      <c r="F474" s="17">
        <f t="shared" si="57"/>
        <v>7683.55</v>
      </c>
      <c r="G474" s="18">
        <f t="shared" si="58"/>
        <v>0</v>
      </c>
      <c r="H474" s="18">
        <v>50</v>
      </c>
      <c r="I474" s="32" t="s">
        <v>48</v>
      </c>
      <c r="J474" s="32">
        <v>1</v>
      </c>
      <c r="K474" s="26">
        <v>10000</v>
      </c>
      <c r="L474" s="21">
        <f t="shared" si="59"/>
        <v>0.30148173695752611</v>
      </c>
      <c r="M474" s="22">
        <v>9000</v>
      </c>
      <c r="N474" s="23">
        <f t="shared" si="62"/>
        <v>9000</v>
      </c>
      <c r="O474" s="21">
        <f t="shared" si="60"/>
        <v>0.17133356326177351</v>
      </c>
      <c r="P474" s="24">
        <v>8800</v>
      </c>
      <c r="Q474" s="18">
        <f t="shared" si="63"/>
        <v>8800</v>
      </c>
      <c r="R474" s="21">
        <f t="shared" si="61"/>
        <v>0.14530392852262297</v>
      </c>
    </row>
    <row r="475" spans="1:18" ht="15.5" x14ac:dyDescent="0.45">
      <c r="A475" s="12" t="s">
        <v>980</v>
      </c>
      <c r="B475" s="25" t="s">
        <v>981</v>
      </c>
      <c r="C475" s="14" t="s">
        <v>24</v>
      </c>
      <c r="D475" s="84">
        <v>50216</v>
      </c>
      <c r="E475" s="16">
        <f t="shared" si="56"/>
        <v>50969.24</v>
      </c>
      <c r="F475" s="17">
        <f t="shared" si="57"/>
        <v>2548.462</v>
      </c>
      <c r="G475" s="18">
        <f t="shared" si="58"/>
        <v>0</v>
      </c>
      <c r="H475" s="18">
        <v>100</v>
      </c>
      <c r="I475" s="19" t="s">
        <v>29</v>
      </c>
      <c r="J475" s="32">
        <v>20</v>
      </c>
      <c r="K475" s="26">
        <v>5000</v>
      </c>
      <c r="L475" s="21">
        <f t="shared" si="59"/>
        <v>0.96196764950782077</v>
      </c>
      <c r="M475" s="22">
        <v>60000</v>
      </c>
      <c r="N475" s="23">
        <f t="shared" si="62"/>
        <v>3000</v>
      </c>
      <c r="O475" s="21">
        <f t="shared" si="60"/>
        <v>0.17718058970469247</v>
      </c>
      <c r="P475" s="24">
        <v>58000</v>
      </c>
      <c r="Q475" s="18">
        <f t="shared" si="63"/>
        <v>2900</v>
      </c>
      <c r="R475" s="21">
        <f t="shared" si="61"/>
        <v>0.13794123671453606</v>
      </c>
    </row>
    <row r="476" spans="1:18" ht="15.5" x14ac:dyDescent="0.45">
      <c r="A476" s="12" t="s">
        <v>982</v>
      </c>
      <c r="B476" s="25" t="s">
        <v>983</v>
      </c>
      <c r="C476" s="14" t="s">
        <v>47</v>
      </c>
      <c r="D476" s="15">
        <v>28472</v>
      </c>
      <c r="E476" s="16">
        <f t="shared" si="56"/>
        <v>28899.08</v>
      </c>
      <c r="F476" s="17">
        <f t="shared" si="57"/>
        <v>28899.08</v>
      </c>
      <c r="G476" s="18">
        <f t="shared" si="58"/>
        <v>0</v>
      </c>
      <c r="H476" s="18">
        <v>100</v>
      </c>
      <c r="I476" s="32" t="s">
        <v>48</v>
      </c>
      <c r="J476" s="19">
        <v>1</v>
      </c>
      <c r="K476" s="26">
        <v>35000</v>
      </c>
      <c r="L476" s="21">
        <f t="shared" si="59"/>
        <v>0.21111121876544159</v>
      </c>
      <c r="M476" s="22">
        <v>34000</v>
      </c>
      <c r="N476" s="23">
        <f t="shared" si="62"/>
        <v>34000</v>
      </c>
      <c r="O476" s="21">
        <f t="shared" si="60"/>
        <v>0.17650804108642898</v>
      </c>
      <c r="P476" s="24">
        <v>32000</v>
      </c>
      <c r="Q476" s="18">
        <f t="shared" si="63"/>
        <v>32000</v>
      </c>
      <c r="R476" s="21">
        <f t="shared" si="61"/>
        <v>0.10730168572840375</v>
      </c>
    </row>
    <row r="477" spans="1:18" ht="15.5" x14ac:dyDescent="0.45">
      <c r="A477" s="12" t="s">
        <v>984</v>
      </c>
      <c r="B477" s="25" t="s">
        <v>985</v>
      </c>
      <c r="C477" s="14" t="s">
        <v>47</v>
      </c>
      <c r="D477" s="15">
        <v>15140</v>
      </c>
      <c r="E477" s="16">
        <f t="shared" si="56"/>
        <v>15367.1</v>
      </c>
      <c r="F477" s="17">
        <f t="shared" si="57"/>
        <v>15367.1</v>
      </c>
      <c r="G477" s="18">
        <f t="shared" si="58"/>
        <v>0</v>
      </c>
      <c r="H477" s="18">
        <v>100</v>
      </c>
      <c r="I477" s="32" t="s">
        <v>48</v>
      </c>
      <c r="J477" s="32">
        <v>1</v>
      </c>
      <c r="K477" s="26">
        <v>19000</v>
      </c>
      <c r="L477" s="21">
        <f t="shared" si="59"/>
        <v>0.23640765010964981</v>
      </c>
      <c r="M477" s="22">
        <v>19000</v>
      </c>
      <c r="N477" s="23">
        <f t="shared" si="62"/>
        <v>19000</v>
      </c>
      <c r="O477" s="21">
        <f t="shared" si="60"/>
        <v>0.23640765010964981</v>
      </c>
      <c r="P477" s="24">
        <v>18000</v>
      </c>
      <c r="Q477" s="18">
        <f t="shared" si="63"/>
        <v>18000</v>
      </c>
      <c r="R477" s="21">
        <f t="shared" si="61"/>
        <v>0.17133356326177351</v>
      </c>
    </row>
    <row r="478" spans="1:18" ht="15.5" x14ac:dyDescent="0.45">
      <c r="A478" s="12" t="s">
        <v>986</v>
      </c>
      <c r="B478" s="25" t="s">
        <v>987</v>
      </c>
      <c r="C478" s="14" t="s">
        <v>47</v>
      </c>
      <c r="D478" s="15">
        <v>54390</v>
      </c>
      <c r="E478" s="16">
        <f t="shared" si="56"/>
        <v>55205.85</v>
      </c>
      <c r="F478" s="17">
        <f t="shared" si="57"/>
        <v>2208.2339999999999</v>
      </c>
      <c r="G478" s="18">
        <f t="shared" si="58"/>
        <v>0</v>
      </c>
      <c r="H478" s="18">
        <v>1</v>
      </c>
      <c r="I478" s="32" t="s">
        <v>29</v>
      </c>
      <c r="J478" s="28">
        <v>25</v>
      </c>
      <c r="K478" s="26">
        <v>3000</v>
      </c>
      <c r="L478" s="21">
        <f t="shared" si="59"/>
        <v>0.35855167523007075</v>
      </c>
      <c r="M478" s="22">
        <v>65000</v>
      </c>
      <c r="N478" s="23">
        <f t="shared" si="62"/>
        <v>2600</v>
      </c>
      <c r="O478" s="21">
        <f t="shared" si="60"/>
        <v>0.17741145186606133</v>
      </c>
      <c r="P478" s="24">
        <v>62000</v>
      </c>
      <c r="Q478" s="18">
        <f t="shared" si="63"/>
        <v>2480</v>
      </c>
      <c r="R478" s="21">
        <f t="shared" si="61"/>
        <v>0.1230693848568585</v>
      </c>
    </row>
    <row r="479" spans="1:18" ht="15.5" x14ac:dyDescent="0.45">
      <c r="A479" s="12" t="s">
        <v>988</v>
      </c>
      <c r="B479" s="25" t="s">
        <v>989</v>
      </c>
      <c r="C479" s="14" t="str">
        <f>C478</f>
        <v>OBAT BEBAS TERBATAS</v>
      </c>
      <c r="D479" s="15">
        <v>67444</v>
      </c>
      <c r="E479" s="16">
        <f t="shared" si="56"/>
        <v>68455.66</v>
      </c>
      <c r="F479" s="17">
        <f t="shared" si="57"/>
        <v>2738.2264</v>
      </c>
      <c r="G479" s="18">
        <f t="shared" si="58"/>
        <v>0</v>
      </c>
      <c r="H479" s="18">
        <v>100</v>
      </c>
      <c r="I479" s="19" t="s">
        <v>29</v>
      </c>
      <c r="J479" s="19">
        <v>25</v>
      </c>
      <c r="K479" s="26">
        <v>3500</v>
      </c>
      <c r="L479" s="21">
        <f t="shared" si="59"/>
        <v>0.2781996404680051</v>
      </c>
      <c r="M479" s="22">
        <v>78000</v>
      </c>
      <c r="N479" s="23">
        <f t="shared" si="62"/>
        <v>3120</v>
      </c>
      <c r="O479" s="21">
        <f t="shared" si="60"/>
        <v>0.13942367950290743</v>
      </c>
      <c r="P479" s="24">
        <v>78000</v>
      </c>
      <c r="Q479" s="18">
        <f t="shared" si="63"/>
        <v>3120</v>
      </c>
      <c r="R479" s="21">
        <f t="shared" si="61"/>
        <v>0.13942367950290743</v>
      </c>
    </row>
    <row r="480" spans="1:18" ht="15.5" x14ac:dyDescent="0.45">
      <c r="A480" s="12" t="s">
        <v>990</v>
      </c>
      <c r="B480" s="25" t="s">
        <v>991</v>
      </c>
      <c r="C480" s="14" t="str">
        <f>C478</f>
        <v>OBAT BEBAS TERBATAS</v>
      </c>
      <c r="D480" s="15">
        <v>127317</v>
      </c>
      <c r="E480" s="16">
        <f t="shared" si="56"/>
        <v>129226.755</v>
      </c>
      <c r="F480" s="17">
        <f t="shared" si="57"/>
        <v>12922.675500000001</v>
      </c>
      <c r="G480" s="18">
        <f t="shared" si="58"/>
        <v>0</v>
      </c>
      <c r="H480" s="18">
        <v>10</v>
      </c>
      <c r="I480" s="19" t="s">
        <v>29</v>
      </c>
      <c r="J480" s="19">
        <v>10</v>
      </c>
      <c r="K480" s="26">
        <v>15500</v>
      </c>
      <c r="L480" s="21">
        <f t="shared" si="59"/>
        <v>0.19944201957249477</v>
      </c>
      <c r="M480" s="22">
        <v>150000</v>
      </c>
      <c r="N480" s="23">
        <f t="shared" si="62"/>
        <v>15000</v>
      </c>
      <c r="O480" s="21">
        <f t="shared" si="60"/>
        <v>0.16075034152176912</v>
      </c>
      <c r="P480" s="24">
        <v>143000</v>
      </c>
      <c r="Q480" s="18">
        <f t="shared" si="63"/>
        <v>14300</v>
      </c>
      <c r="R480" s="21">
        <f t="shared" si="61"/>
        <v>0.10658199225075324</v>
      </c>
    </row>
    <row r="481" spans="1:18" ht="15.5" x14ac:dyDescent="0.45">
      <c r="A481" s="12" t="s">
        <v>992</v>
      </c>
      <c r="B481" s="25" t="s">
        <v>993</v>
      </c>
      <c r="C481" s="14" t="str">
        <f>C479</f>
        <v>OBAT BEBAS TERBATAS</v>
      </c>
      <c r="D481" s="15">
        <f>26270/5</f>
        <v>5254</v>
      </c>
      <c r="E481" s="16">
        <f t="shared" si="56"/>
        <v>5332.81</v>
      </c>
      <c r="F481" s="17">
        <f t="shared" si="57"/>
        <v>5332.81</v>
      </c>
      <c r="G481" s="18">
        <f t="shared" si="58"/>
        <v>0</v>
      </c>
      <c r="H481" s="18">
        <v>5</v>
      </c>
      <c r="I481" s="19" t="s">
        <v>29</v>
      </c>
      <c r="J481" s="19">
        <v>1</v>
      </c>
      <c r="K481" s="26">
        <v>6500</v>
      </c>
      <c r="L481" s="21">
        <f t="shared" si="59"/>
        <v>0.2188696015796549</v>
      </c>
      <c r="M481" s="22">
        <v>6200</v>
      </c>
      <c r="N481" s="23">
        <f t="shared" si="62"/>
        <v>6200</v>
      </c>
      <c r="O481" s="21">
        <f t="shared" si="60"/>
        <v>0.16261408150674775</v>
      </c>
      <c r="P481" s="24">
        <v>5900</v>
      </c>
      <c r="Q481" s="18">
        <f t="shared" si="63"/>
        <v>5900</v>
      </c>
      <c r="R481" s="21">
        <f t="shared" si="61"/>
        <v>0.10635856143384061</v>
      </c>
    </row>
    <row r="482" spans="1:18" ht="15.5" x14ac:dyDescent="0.45">
      <c r="A482" s="12" t="s">
        <v>994</v>
      </c>
      <c r="B482" s="25" t="s">
        <v>995</v>
      </c>
      <c r="C482" s="14" t="s">
        <v>47</v>
      </c>
      <c r="D482" s="15">
        <v>24250</v>
      </c>
      <c r="E482" s="16">
        <f t="shared" si="56"/>
        <v>24613.75</v>
      </c>
      <c r="F482" s="17">
        <f t="shared" si="57"/>
        <v>1230.6875</v>
      </c>
      <c r="G482" s="18">
        <f t="shared" si="58"/>
        <v>0</v>
      </c>
      <c r="H482" s="18">
        <v>100</v>
      </c>
      <c r="I482" s="19" t="s">
        <v>29</v>
      </c>
      <c r="J482" s="19">
        <v>20</v>
      </c>
      <c r="K482" s="26">
        <v>3000</v>
      </c>
      <c r="L482" s="21">
        <f t="shared" si="59"/>
        <v>1.4376618759839521</v>
      </c>
      <c r="M482" s="22">
        <v>30000</v>
      </c>
      <c r="N482" s="23">
        <f t="shared" si="62"/>
        <v>1500</v>
      </c>
      <c r="O482" s="21">
        <f t="shared" si="60"/>
        <v>0.21883093799197603</v>
      </c>
      <c r="P482" s="24">
        <v>29000</v>
      </c>
      <c r="Q482" s="18">
        <f t="shared" si="63"/>
        <v>1450</v>
      </c>
      <c r="R482" s="21">
        <f t="shared" si="61"/>
        <v>0.17820324005891017</v>
      </c>
    </row>
    <row r="483" spans="1:18" ht="15.5" x14ac:dyDescent="0.45">
      <c r="A483" s="12" t="s">
        <v>996</v>
      </c>
      <c r="B483" s="25" t="s">
        <v>997</v>
      </c>
      <c r="C483" s="14" t="s">
        <v>10</v>
      </c>
      <c r="D483" s="15">
        <v>11000</v>
      </c>
      <c r="E483" s="16">
        <f t="shared" si="56"/>
        <v>11165</v>
      </c>
      <c r="F483" s="17">
        <f t="shared" si="57"/>
        <v>11165</v>
      </c>
      <c r="G483" s="18">
        <f t="shared" si="58"/>
        <v>0</v>
      </c>
      <c r="H483" s="18">
        <v>100</v>
      </c>
      <c r="I483" s="19" t="s">
        <v>11</v>
      </c>
      <c r="J483" s="28">
        <v>1</v>
      </c>
      <c r="K483" s="26">
        <v>18000</v>
      </c>
      <c r="L483" s="21">
        <f t="shared" si="59"/>
        <v>0.61218092252575007</v>
      </c>
      <c r="M483" s="22">
        <v>18000</v>
      </c>
      <c r="N483" s="23">
        <f t="shared" si="62"/>
        <v>18000</v>
      </c>
      <c r="O483" s="21">
        <f t="shared" si="60"/>
        <v>0.61218092252575007</v>
      </c>
      <c r="P483" s="24">
        <v>18000</v>
      </c>
      <c r="Q483" s="18">
        <f t="shared" si="63"/>
        <v>18000</v>
      </c>
      <c r="R483" s="21">
        <f t="shared" si="61"/>
        <v>0.61218092252575007</v>
      </c>
    </row>
    <row r="484" spans="1:18" ht="15.5" x14ac:dyDescent="0.45">
      <c r="A484" s="12" t="s">
        <v>998</v>
      </c>
      <c r="B484" s="25" t="s">
        <v>999</v>
      </c>
      <c r="C484" s="14" t="s">
        <v>10</v>
      </c>
      <c r="D484" s="15">
        <v>37740</v>
      </c>
      <c r="E484" s="16">
        <f t="shared" si="56"/>
        <v>38306.1</v>
      </c>
      <c r="F484" s="17">
        <f t="shared" si="57"/>
        <v>38306.1</v>
      </c>
      <c r="G484" s="18">
        <f t="shared" si="58"/>
        <v>0</v>
      </c>
      <c r="H484" s="18">
        <v>1</v>
      </c>
      <c r="I484" s="32" t="s">
        <v>11</v>
      </c>
      <c r="J484" s="19">
        <v>1</v>
      </c>
      <c r="K484" s="26">
        <v>45000</v>
      </c>
      <c r="L484" s="21">
        <f t="shared" si="59"/>
        <v>0.17474762505188474</v>
      </c>
      <c r="M484" s="22">
        <v>44000</v>
      </c>
      <c r="N484" s="23">
        <f t="shared" si="62"/>
        <v>44000</v>
      </c>
      <c r="O484" s="21">
        <f t="shared" si="60"/>
        <v>0.14864212227295395</v>
      </c>
      <c r="P484" s="24">
        <v>43000</v>
      </c>
      <c r="Q484" s="18">
        <f t="shared" si="63"/>
        <v>43000</v>
      </c>
      <c r="R484" s="21">
        <f t="shared" si="61"/>
        <v>0.12253661949402318</v>
      </c>
    </row>
    <row r="485" spans="1:18" ht="15.5" x14ac:dyDescent="0.45">
      <c r="A485" s="12" t="s">
        <v>1000</v>
      </c>
      <c r="B485" s="25" t="s">
        <v>1001</v>
      </c>
      <c r="C485" s="14" t="s">
        <v>47</v>
      </c>
      <c r="D485" s="15">
        <f>247530/5</f>
        <v>49506</v>
      </c>
      <c r="E485" s="16">
        <f t="shared" si="56"/>
        <v>50248.59</v>
      </c>
      <c r="F485" s="17">
        <f t="shared" si="57"/>
        <v>5024.8589999999995</v>
      </c>
      <c r="G485" s="18">
        <f t="shared" si="58"/>
        <v>0</v>
      </c>
      <c r="H485" s="18">
        <v>100</v>
      </c>
      <c r="I485" s="19" t="s">
        <v>29</v>
      </c>
      <c r="J485" s="19">
        <v>10</v>
      </c>
      <c r="K485" s="26">
        <v>7000</v>
      </c>
      <c r="L485" s="21">
        <f t="shared" si="59"/>
        <v>0.39307391510886192</v>
      </c>
      <c r="M485" s="22">
        <v>60000</v>
      </c>
      <c r="N485" s="23">
        <f t="shared" si="62"/>
        <v>6000</v>
      </c>
      <c r="O485" s="21">
        <f t="shared" si="60"/>
        <v>0.19406335580759593</v>
      </c>
      <c r="P485" s="24">
        <v>57000</v>
      </c>
      <c r="Q485" s="18">
        <f t="shared" si="63"/>
        <v>5700</v>
      </c>
      <c r="R485" s="21">
        <f t="shared" si="61"/>
        <v>0.13436018801721614</v>
      </c>
    </row>
    <row r="486" spans="1:18" ht="15.5" x14ac:dyDescent="0.45">
      <c r="A486" s="12" t="s">
        <v>1002</v>
      </c>
      <c r="B486" s="25" t="s">
        <v>1003</v>
      </c>
      <c r="C486" s="14" t="s">
        <v>47</v>
      </c>
      <c r="D486" s="15">
        <v>14874</v>
      </c>
      <c r="E486" s="16">
        <f t="shared" si="56"/>
        <v>15097.11</v>
      </c>
      <c r="F486" s="17">
        <f t="shared" si="57"/>
        <v>15097.11</v>
      </c>
      <c r="G486" s="18">
        <f t="shared" si="58"/>
        <v>0</v>
      </c>
      <c r="H486" s="18">
        <v>100</v>
      </c>
      <c r="I486" s="32" t="s">
        <v>48</v>
      </c>
      <c r="J486" s="19">
        <v>1</v>
      </c>
      <c r="K486" s="26">
        <v>18000</v>
      </c>
      <c r="L486" s="21">
        <f t="shared" si="59"/>
        <v>0.19228117169445008</v>
      </c>
      <c r="M486" s="22">
        <v>17500</v>
      </c>
      <c r="N486" s="23">
        <f t="shared" si="62"/>
        <v>17500</v>
      </c>
      <c r="O486" s="21">
        <f t="shared" si="60"/>
        <v>0.15916225025849315</v>
      </c>
      <c r="P486" s="24">
        <v>17000</v>
      </c>
      <c r="Q486" s="18">
        <f t="shared" si="63"/>
        <v>17000</v>
      </c>
      <c r="R486" s="21">
        <f t="shared" si="61"/>
        <v>0.12604332882253619</v>
      </c>
    </row>
    <row r="487" spans="1:18" ht="15.5" x14ac:dyDescent="0.45">
      <c r="A487" s="12" t="s">
        <v>1004</v>
      </c>
      <c r="B487" s="25" t="s">
        <v>1005</v>
      </c>
      <c r="C487" s="14" t="s">
        <v>32</v>
      </c>
      <c r="D487" s="15">
        <v>34250</v>
      </c>
      <c r="E487" s="16">
        <f t="shared" si="56"/>
        <v>34763.75</v>
      </c>
      <c r="F487" s="17">
        <f t="shared" si="57"/>
        <v>3476.375</v>
      </c>
      <c r="G487" s="18">
        <f t="shared" si="58"/>
        <v>0</v>
      </c>
      <c r="H487" s="18">
        <v>50</v>
      </c>
      <c r="I487" s="19" t="s">
        <v>29</v>
      </c>
      <c r="J487" s="32">
        <v>10</v>
      </c>
      <c r="K487" s="56">
        <v>5000</v>
      </c>
      <c r="L487" s="21">
        <f t="shared" si="59"/>
        <v>0.43827981733846322</v>
      </c>
      <c r="M487" s="22">
        <v>40000</v>
      </c>
      <c r="N487" s="23">
        <f t="shared" si="62"/>
        <v>4000</v>
      </c>
      <c r="O487" s="21">
        <f t="shared" si="60"/>
        <v>0.15062385387077057</v>
      </c>
      <c r="P487" s="24">
        <v>39000</v>
      </c>
      <c r="Q487" s="18">
        <f t="shared" si="63"/>
        <v>3900</v>
      </c>
      <c r="R487" s="21">
        <f t="shared" si="61"/>
        <v>0.1218582575240013</v>
      </c>
    </row>
    <row r="488" spans="1:18" ht="15.5" x14ac:dyDescent="0.45">
      <c r="A488" s="12" t="s">
        <v>1006</v>
      </c>
      <c r="B488" s="25" t="s">
        <v>1007</v>
      </c>
      <c r="C488" s="14" t="str">
        <f>C487</f>
        <v>OBAT KERAS</v>
      </c>
      <c r="D488" s="15">
        <v>12350</v>
      </c>
      <c r="E488" s="16">
        <f t="shared" si="56"/>
        <v>12535.25</v>
      </c>
      <c r="F488" s="17">
        <f t="shared" si="57"/>
        <v>12535.25</v>
      </c>
      <c r="G488" s="18">
        <f t="shared" si="58"/>
        <v>0</v>
      </c>
      <c r="H488" s="18">
        <v>2</v>
      </c>
      <c r="I488" s="19" t="s">
        <v>33</v>
      </c>
      <c r="J488" s="19">
        <v>1</v>
      </c>
      <c r="K488" s="26">
        <v>16000</v>
      </c>
      <c r="L488" s="21">
        <f t="shared" si="59"/>
        <v>0.27640055044773737</v>
      </c>
      <c r="M488" s="22">
        <v>15000</v>
      </c>
      <c r="N488" s="23">
        <f t="shared" si="62"/>
        <v>15000</v>
      </c>
      <c r="O488" s="21">
        <f t="shared" si="60"/>
        <v>0.19662551604475378</v>
      </c>
      <c r="P488" s="24">
        <v>15000</v>
      </c>
      <c r="Q488" s="18">
        <f t="shared" si="63"/>
        <v>15000</v>
      </c>
      <c r="R488" s="21">
        <f t="shared" si="61"/>
        <v>0.19662551604475378</v>
      </c>
    </row>
    <row r="489" spans="1:18" ht="15.5" x14ac:dyDescent="0.45">
      <c r="A489" s="12" t="s">
        <v>1008</v>
      </c>
      <c r="B489" s="25" t="s">
        <v>1009</v>
      </c>
      <c r="C489" s="14" t="str">
        <f>C487</f>
        <v>OBAT KERAS</v>
      </c>
      <c r="D489" s="15">
        <v>7000</v>
      </c>
      <c r="E489" s="16">
        <f t="shared" si="56"/>
        <v>7105</v>
      </c>
      <c r="F489" s="17">
        <f t="shared" si="57"/>
        <v>7105</v>
      </c>
      <c r="G489" s="18">
        <f t="shared" si="58"/>
        <v>0</v>
      </c>
      <c r="H489" s="18">
        <v>10</v>
      </c>
      <c r="I489" s="19" t="s">
        <v>11</v>
      </c>
      <c r="J489" s="19">
        <v>1</v>
      </c>
      <c r="K489" s="26">
        <v>12000</v>
      </c>
      <c r="L489" s="21">
        <f t="shared" si="59"/>
        <v>0.68895144264602393</v>
      </c>
      <c r="M489" s="22">
        <v>11500</v>
      </c>
      <c r="N489" s="23">
        <f t="shared" si="62"/>
        <v>11500</v>
      </c>
      <c r="O489" s="21">
        <f t="shared" si="60"/>
        <v>0.61857846586910625</v>
      </c>
      <c r="P489" s="24">
        <v>11500</v>
      </c>
      <c r="Q489" s="18">
        <f t="shared" si="63"/>
        <v>11500</v>
      </c>
      <c r="R489" s="21">
        <f t="shared" si="61"/>
        <v>0.61857846586910625</v>
      </c>
    </row>
    <row r="490" spans="1:18" ht="15.5" x14ac:dyDescent="0.45">
      <c r="A490" s="12" t="s">
        <v>1010</v>
      </c>
      <c r="B490" s="25" t="s">
        <v>1011</v>
      </c>
      <c r="C490" s="14" t="s">
        <v>10</v>
      </c>
      <c r="D490" s="15">
        <v>13875</v>
      </c>
      <c r="E490" s="16">
        <f t="shared" si="56"/>
        <v>14083.125</v>
      </c>
      <c r="F490" s="17">
        <f t="shared" si="57"/>
        <v>14083.125</v>
      </c>
      <c r="G490" s="18">
        <f t="shared" si="58"/>
        <v>0</v>
      </c>
      <c r="H490" s="18">
        <v>5</v>
      </c>
      <c r="I490" s="19" t="s">
        <v>11</v>
      </c>
      <c r="J490" s="19">
        <v>1</v>
      </c>
      <c r="K490" s="56">
        <v>18000</v>
      </c>
      <c r="L490" s="21">
        <f t="shared" si="59"/>
        <v>0.27812541605645053</v>
      </c>
      <c r="M490" s="22">
        <v>17500</v>
      </c>
      <c r="N490" s="23">
        <f t="shared" si="62"/>
        <v>17500</v>
      </c>
      <c r="O490" s="21">
        <f t="shared" si="60"/>
        <v>0.24262193227710468</v>
      </c>
      <c r="P490" s="24">
        <v>17500</v>
      </c>
      <c r="Q490" s="18">
        <f t="shared" si="63"/>
        <v>17500</v>
      </c>
      <c r="R490" s="21">
        <f t="shared" si="61"/>
        <v>0.24262193227710468</v>
      </c>
    </row>
    <row r="491" spans="1:18" ht="15.5" x14ac:dyDescent="0.45">
      <c r="A491" s="12" t="s">
        <v>1012</v>
      </c>
      <c r="B491" s="25" t="s">
        <v>1013</v>
      </c>
      <c r="C491" s="14" t="s">
        <v>47</v>
      </c>
      <c r="D491" s="15">
        <v>2425</v>
      </c>
      <c r="E491" s="16">
        <f t="shared" si="56"/>
        <v>2461.375</v>
      </c>
      <c r="F491" s="17">
        <f t="shared" si="57"/>
        <v>2461.375</v>
      </c>
      <c r="G491" s="18">
        <f t="shared" si="58"/>
        <v>0</v>
      </c>
      <c r="H491" s="18">
        <v>10</v>
      </c>
      <c r="I491" s="19" t="s">
        <v>33</v>
      </c>
      <c r="J491" s="28">
        <v>1</v>
      </c>
      <c r="K491" s="56">
        <v>4000</v>
      </c>
      <c r="L491" s="21">
        <f t="shared" si="59"/>
        <v>0.62510791732263471</v>
      </c>
      <c r="M491" s="22">
        <v>3000</v>
      </c>
      <c r="N491" s="23">
        <f t="shared" si="62"/>
        <v>3000</v>
      </c>
      <c r="O491" s="21">
        <f t="shared" si="60"/>
        <v>0.21883093799197603</v>
      </c>
      <c r="P491" s="24">
        <v>2800</v>
      </c>
      <c r="Q491" s="18">
        <f t="shared" si="63"/>
        <v>2800</v>
      </c>
      <c r="R491" s="21">
        <f t="shared" si="61"/>
        <v>0.1375755421258443</v>
      </c>
    </row>
    <row r="492" spans="1:18" ht="15.5" x14ac:dyDescent="0.45">
      <c r="A492" s="12" t="s">
        <v>1014</v>
      </c>
      <c r="B492" s="25" t="s">
        <v>1015</v>
      </c>
      <c r="C492" s="14" t="s">
        <v>47</v>
      </c>
      <c r="D492" s="15">
        <v>108614</v>
      </c>
      <c r="E492" s="16">
        <f t="shared" si="56"/>
        <v>110243.21</v>
      </c>
      <c r="F492" s="17">
        <f t="shared" si="57"/>
        <v>110243.21</v>
      </c>
      <c r="G492" s="18">
        <f t="shared" si="58"/>
        <v>0</v>
      </c>
      <c r="H492" s="18">
        <v>2</v>
      </c>
      <c r="I492" s="19" t="s">
        <v>33</v>
      </c>
      <c r="J492" s="28">
        <v>1</v>
      </c>
      <c r="K492" s="56">
        <v>130000</v>
      </c>
      <c r="L492" s="21">
        <f t="shared" si="59"/>
        <v>0.17921094641565674</v>
      </c>
      <c r="M492" s="22">
        <v>126000</v>
      </c>
      <c r="N492" s="23">
        <f t="shared" si="62"/>
        <v>126000</v>
      </c>
      <c r="O492" s="21">
        <f t="shared" si="60"/>
        <v>0.14292753267979036</v>
      </c>
      <c r="P492" s="24">
        <v>126000</v>
      </c>
      <c r="Q492" s="18">
        <f t="shared" si="63"/>
        <v>126000</v>
      </c>
      <c r="R492" s="21">
        <f t="shared" si="61"/>
        <v>0.14292753267979036</v>
      </c>
    </row>
    <row r="493" spans="1:18" ht="15.5" x14ac:dyDescent="0.45">
      <c r="A493" s="12" t="s">
        <v>1016</v>
      </c>
      <c r="B493" s="25" t="s">
        <v>1017</v>
      </c>
      <c r="C493" s="14" t="s">
        <v>24</v>
      </c>
      <c r="D493" s="15">
        <v>4380</v>
      </c>
      <c r="E493" s="16">
        <f t="shared" si="56"/>
        <v>4445.7</v>
      </c>
      <c r="F493" s="17">
        <f t="shared" si="57"/>
        <v>4445.7</v>
      </c>
      <c r="G493" s="18">
        <f t="shared" si="58"/>
        <v>0</v>
      </c>
      <c r="H493" s="18">
        <v>30</v>
      </c>
      <c r="I493" s="32" t="s">
        <v>33</v>
      </c>
      <c r="J493" s="32">
        <v>1</v>
      </c>
      <c r="K493" s="26">
        <v>8000</v>
      </c>
      <c r="L493" s="21">
        <f t="shared" si="59"/>
        <v>0.79949164361068004</v>
      </c>
      <c r="M493" s="22">
        <v>5400</v>
      </c>
      <c r="N493" s="23">
        <f t="shared" si="62"/>
        <v>5400</v>
      </c>
      <c r="O493" s="21">
        <f t="shared" si="60"/>
        <v>0.21465685943720902</v>
      </c>
      <c r="P493" s="24">
        <v>5200</v>
      </c>
      <c r="Q493" s="18">
        <f t="shared" si="63"/>
        <v>5200</v>
      </c>
      <c r="R493" s="21">
        <f t="shared" si="61"/>
        <v>0.16966956834694202</v>
      </c>
    </row>
    <row r="494" spans="1:18" ht="15.5" x14ac:dyDescent="0.45">
      <c r="A494" s="12" t="s">
        <v>1018</v>
      </c>
      <c r="B494" s="25" t="s">
        <v>1019</v>
      </c>
      <c r="C494" s="14" t="s">
        <v>24</v>
      </c>
      <c r="D494" s="31">
        <v>51938</v>
      </c>
      <c r="E494" s="16">
        <f t="shared" si="56"/>
        <v>52717.07</v>
      </c>
      <c r="F494" s="17">
        <f t="shared" si="57"/>
        <v>52717.07</v>
      </c>
      <c r="G494" s="18">
        <f t="shared" si="58"/>
        <v>0</v>
      </c>
      <c r="H494" s="18">
        <v>100</v>
      </c>
      <c r="I494" s="32" t="s">
        <v>48</v>
      </c>
      <c r="J494" s="32">
        <v>1</v>
      </c>
      <c r="K494" s="29">
        <v>65000</v>
      </c>
      <c r="L494" s="21">
        <f t="shared" si="59"/>
        <v>0.23299720564894824</v>
      </c>
      <c r="M494" s="30">
        <v>64000</v>
      </c>
      <c r="N494" s="23">
        <f t="shared" si="62"/>
        <v>64000</v>
      </c>
      <c r="O494" s="21">
        <f t="shared" si="60"/>
        <v>0.21402801786973366</v>
      </c>
      <c r="P494" s="24">
        <v>64000</v>
      </c>
      <c r="Q494" s="18">
        <f t="shared" si="63"/>
        <v>64000</v>
      </c>
      <c r="R494" s="21">
        <f t="shared" si="61"/>
        <v>0.21402801786973366</v>
      </c>
    </row>
    <row r="495" spans="1:18" ht="15.5" x14ac:dyDescent="0.45">
      <c r="A495" s="12" t="s">
        <v>1020</v>
      </c>
      <c r="B495" s="25" t="s">
        <v>1021</v>
      </c>
      <c r="C495" s="14" t="s">
        <v>24</v>
      </c>
      <c r="D495" s="31">
        <v>11572</v>
      </c>
      <c r="E495" s="16">
        <f t="shared" si="56"/>
        <v>11745.58</v>
      </c>
      <c r="F495" s="17">
        <f t="shared" si="57"/>
        <v>11745.58</v>
      </c>
      <c r="G495" s="18">
        <f t="shared" si="58"/>
        <v>0</v>
      </c>
      <c r="H495" s="18">
        <v>100</v>
      </c>
      <c r="I495" s="32" t="s">
        <v>48</v>
      </c>
      <c r="J495" s="19">
        <v>1</v>
      </c>
      <c r="K495" s="29">
        <v>14000</v>
      </c>
      <c r="L495" s="21">
        <f t="shared" si="59"/>
        <v>0.19193773317281906</v>
      </c>
      <c r="M495" s="30">
        <v>14000</v>
      </c>
      <c r="N495" s="23">
        <f t="shared" si="62"/>
        <v>14000</v>
      </c>
      <c r="O495" s="21">
        <f t="shared" si="60"/>
        <v>0.19193773317281906</v>
      </c>
      <c r="P495" s="24">
        <v>13000</v>
      </c>
      <c r="Q495" s="18">
        <f t="shared" si="63"/>
        <v>13000</v>
      </c>
      <c r="R495" s="21">
        <f t="shared" si="61"/>
        <v>0.10679932366047484</v>
      </c>
    </row>
    <row r="496" spans="1:18" ht="15.5" x14ac:dyDescent="0.45">
      <c r="A496" s="12" t="s">
        <v>1022</v>
      </c>
      <c r="B496" s="25" t="s">
        <v>1023</v>
      </c>
      <c r="C496" s="14" t="s">
        <v>24</v>
      </c>
      <c r="D496" s="27">
        <v>21297</v>
      </c>
      <c r="E496" s="16">
        <f t="shared" si="56"/>
        <v>21616.455000000002</v>
      </c>
      <c r="F496" s="17">
        <f t="shared" si="57"/>
        <v>21616.455000000002</v>
      </c>
      <c r="G496" s="18">
        <f t="shared" si="58"/>
        <v>0</v>
      </c>
      <c r="H496" s="18">
        <v>100</v>
      </c>
      <c r="I496" s="32" t="s">
        <v>48</v>
      </c>
      <c r="J496" s="19">
        <v>1</v>
      </c>
      <c r="K496" s="29">
        <v>26000</v>
      </c>
      <c r="L496" s="21">
        <f t="shared" si="59"/>
        <v>0.20278741356989377</v>
      </c>
      <c r="M496" s="30">
        <v>25500</v>
      </c>
      <c r="N496" s="23">
        <f t="shared" si="62"/>
        <v>25500</v>
      </c>
      <c r="O496" s="21">
        <f t="shared" si="60"/>
        <v>0.17965688638585733</v>
      </c>
      <c r="P496" s="24">
        <v>25000</v>
      </c>
      <c r="Q496" s="18">
        <f t="shared" si="63"/>
        <v>25000</v>
      </c>
      <c r="R496" s="21">
        <f t="shared" si="61"/>
        <v>0.15652635920182092</v>
      </c>
    </row>
    <row r="497" spans="1:18" ht="15.5" x14ac:dyDescent="0.45">
      <c r="A497" s="12" t="s">
        <v>1024</v>
      </c>
      <c r="B497" s="25" t="s">
        <v>1025</v>
      </c>
      <c r="C497" s="14" t="s">
        <v>47</v>
      </c>
      <c r="D497" s="15">
        <v>12397</v>
      </c>
      <c r="E497" s="16">
        <f t="shared" ref="E497:E560" si="64">(D497*1.5%)+D497</f>
        <v>12582.955</v>
      </c>
      <c r="F497" s="17">
        <f t="shared" si="57"/>
        <v>12582.955</v>
      </c>
      <c r="G497" s="18">
        <f t="shared" si="58"/>
        <v>0</v>
      </c>
      <c r="H497" s="18">
        <v>100</v>
      </c>
      <c r="I497" s="32" t="s">
        <v>48</v>
      </c>
      <c r="J497" s="19">
        <v>1</v>
      </c>
      <c r="K497" s="26">
        <v>16000</v>
      </c>
      <c r="L497" s="21">
        <f t="shared" si="59"/>
        <v>0.27156140985960769</v>
      </c>
      <c r="M497" s="22">
        <v>14500</v>
      </c>
      <c r="N497" s="23">
        <f t="shared" si="62"/>
        <v>14500</v>
      </c>
      <c r="O497" s="21">
        <f t="shared" si="60"/>
        <v>0.1523525276852695</v>
      </c>
      <c r="P497" s="24">
        <v>14000</v>
      </c>
      <c r="Q497" s="18">
        <f t="shared" si="63"/>
        <v>14000</v>
      </c>
      <c r="R497" s="21">
        <f t="shared" si="61"/>
        <v>0.11261623362715674</v>
      </c>
    </row>
    <row r="498" spans="1:18" ht="15.5" x14ac:dyDescent="0.45">
      <c r="A498" s="12" t="s">
        <v>1026</v>
      </c>
      <c r="B498" s="25" t="s">
        <v>1027</v>
      </c>
      <c r="C498" s="14" t="s">
        <v>32</v>
      </c>
      <c r="D498" s="15">
        <v>16174</v>
      </c>
      <c r="E498" s="16">
        <f t="shared" si="64"/>
        <v>16416.61</v>
      </c>
      <c r="F498" s="17">
        <f t="shared" si="57"/>
        <v>1641.6610000000001</v>
      </c>
      <c r="G498" s="18">
        <f t="shared" si="58"/>
        <v>0</v>
      </c>
      <c r="H498" s="18">
        <v>100</v>
      </c>
      <c r="I498" s="19" t="s">
        <v>29</v>
      </c>
      <c r="J498" s="19">
        <v>10</v>
      </c>
      <c r="K498" s="26">
        <v>4000</v>
      </c>
      <c r="L498" s="21">
        <f t="shared" si="59"/>
        <v>1.4365566337995481</v>
      </c>
      <c r="M498" s="22">
        <v>19000</v>
      </c>
      <c r="N498" s="23">
        <f t="shared" si="62"/>
        <v>1900</v>
      </c>
      <c r="O498" s="21">
        <f t="shared" si="60"/>
        <v>0.15736440105478533</v>
      </c>
      <c r="P498" s="24">
        <v>18500</v>
      </c>
      <c r="Q498" s="18">
        <f t="shared" si="63"/>
        <v>1850</v>
      </c>
      <c r="R498" s="21">
        <f t="shared" si="61"/>
        <v>0.12690744313229096</v>
      </c>
    </row>
    <row r="499" spans="1:18" ht="15.5" x14ac:dyDescent="0.45">
      <c r="A499" s="12" t="s">
        <v>1028</v>
      </c>
      <c r="B499" s="25" t="s">
        <v>1029</v>
      </c>
      <c r="C499" s="14" t="str">
        <f>C498</f>
        <v>OBAT KERAS</v>
      </c>
      <c r="D499" s="15">
        <v>13781</v>
      </c>
      <c r="E499" s="16">
        <f t="shared" si="64"/>
        <v>13987.715</v>
      </c>
      <c r="F499" s="17">
        <f t="shared" si="57"/>
        <v>13987.715</v>
      </c>
      <c r="G499" s="18">
        <f t="shared" si="58"/>
        <v>0</v>
      </c>
      <c r="H499" s="18">
        <v>100</v>
      </c>
      <c r="I499" s="19" t="s">
        <v>77</v>
      </c>
      <c r="J499" s="19">
        <v>1</v>
      </c>
      <c r="K499" s="26">
        <v>17000</v>
      </c>
      <c r="L499" s="21">
        <f t="shared" si="59"/>
        <v>0.21535218582877902</v>
      </c>
      <c r="M499" s="22">
        <v>16000</v>
      </c>
      <c r="N499" s="23">
        <f t="shared" si="62"/>
        <v>16000</v>
      </c>
      <c r="O499" s="21">
        <f t="shared" si="60"/>
        <v>0.14386088078002732</v>
      </c>
      <c r="P499" s="24">
        <v>16000</v>
      </c>
      <c r="Q499" s="18">
        <f t="shared" si="63"/>
        <v>16000</v>
      </c>
      <c r="R499" s="21">
        <f t="shared" si="61"/>
        <v>0.14386088078002732</v>
      </c>
    </row>
    <row r="500" spans="1:18" ht="15.5" x14ac:dyDescent="0.45">
      <c r="A500" s="12" t="s">
        <v>1030</v>
      </c>
      <c r="B500" s="25" t="s">
        <v>1031</v>
      </c>
      <c r="C500" s="14" t="s">
        <v>47</v>
      </c>
      <c r="D500" s="15">
        <v>1450</v>
      </c>
      <c r="E500" s="16">
        <f t="shared" si="64"/>
        <v>1471.75</v>
      </c>
      <c r="F500" s="17">
        <f t="shared" si="57"/>
        <v>1471.75</v>
      </c>
      <c r="G500" s="18">
        <f t="shared" si="58"/>
        <v>0</v>
      </c>
      <c r="H500" s="18">
        <v>100</v>
      </c>
      <c r="I500" s="19" t="s">
        <v>262</v>
      </c>
      <c r="J500" s="32">
        <v>1</v>
      </c>
      <c r="K500" s="26">
        <v>3000</v>
      </c>
      <c r="L500" s="21">
        <f t="shared" si="59"/>
        <v>1.0383896721589945</v>
      </c>
      <c r="M500" s="22">
        <v>3000</v>
      </c>
      <c r="N500" s="23">
        <f t="shared" si="62"/>
        <v>3000</v>
      </c>
      <c r="O500" s="21">
        <f t="shared" si="60"/>
        <v>1.0383896721589945</v>
      </c>
      <c r="P500" s="24">
        <v>2500</v>
      </c>
      <c r="Q500" s="18">
        <f t="shared" si="63"/>
        <v>2500</v>
      </c>
      <c r="R500" s="21">
        <f t="shared" si="61"/>
        <v>0.69865806013249532</v>
      </c>
    </row>
    <row r="501" spans="1:18" ht="15.5" x14ac:dyDescent="0.45">
      <c r="A501" s="12" t="s">
        <v>1032</v>
      </c>
      <c r="B501" s="25" t="s">
        <v>1033</v>
      </c>
      <c r="C501" s="14" t="s">
        <v>24</v>
      </c>
      <c r="D501" s="15">
        <v>60541</v>
      </c>
      <c r="E501" s="16">
        <f t="shared" si="64"/>
        <v>61449.114999999998</v>
      </c>
      <c r="F501" s="17">
        <f t="shared" si="57"/>
        <v>1228.9822999999999</v>
      </c>
      <c r="G501" s="18">
        <f t="shared" si="58"/>
        <v>0</v>
      </c>
      <c r="H501" s="18">
        <v>100</v>
      </c>
      <c r="I501" s="32" t="s">
        <v>29</v>
      </c>
      <c r="J501" s="32">
        <v>50</v>
      </c>
      <c r="K501" s="26">
        <v>3000</v>
      </c>
      <c r="L501" s="21">
        <f t="shared" si="59"/>
        <v>1.4410441061681687</v>
      </c>
      <c r="M501" s="22">
        <v>72000</v>
      </c>
      <c r="N501" s="23">
        <f t="shared" si="62"/>
        <v>1440</v>
      </c>
      <c r="O501" s="21">
        <f t="shared" si="60"/>
        <v>0.17170117096072102</v>
      </c>
      <c r="P501" s="24">
        <v>70000</v>
      </c>
      <c r="Q501" s="18">
        <f t="shared" si="63"/>
        <v>1400</v>
      </c>
      <c r="R501" s="21">
        <f t="shared" si="61"/>
        <v>0.13915391621181208</v>
      </c>
    </row>
    <row r="502" spans="1:18" ht="15.5" x14ac:dyDescent="0.45">
      <c r="A502" s="12" t="s">
        <v>1034</v>
      </c>
      <c r="B502" s="25" t="s">
        <v>1035</v>
      </c>
      <c r="C502" s="14" t="s">
        <v>47</v>
      </c>
      <c r="D502" s="15">
        <v>39216</v>
      </c>
      <c r="E502" s="16">
        <f t="shared" si="64"/>
        <v>39804.239999999998</v>
      </c>
      <c r="F502" s="17">
        <f t="shared" si="57"/>
        <v>1990.212</v>
      </c>
      <c r="G502" s="18">
        <f t="shared" si="58"/>
        <v>0</v>
      </c>
      <c r="H502" s="18">
        <v>100</v>
      </c>
      <c r="I502" s="19" t="s">
        <v>29</v>
      </c>
      <c r="J502" s="32">
        <v>20</v>
      </c>
      <c r="K502" s="26">
        <v>3000</v>
      </c>
      <c r="L502" s="21">
        <f t="shared" si="59"/>
        <v>0.50737710354474796</v>
      </c>
      <c r="M502" s="22">
        <v>47000</v>
      </c>
      <c r="N502" s="23">
        <f t="shared" si="62"/>
        <v>2350</v>
      </c>
      <c r="O502" s="21">
        <f t="shared" si="60"/>
        <v>0.1807787311100526</v>
      </c>
      <c r="P502" s="24">
        <v>46000</v>
      </c>
      <c r="Q502" s="18">
        <f t="shared" si="63"/>
        <v>2300</v>
      </c>
      <c r="R502" s="21">
        <f t="shared" si="61"/>
        <v>0.1556557793843068</v>
      </c>
    </row>
    <row r="503" spans="1:18" ht="15.5" x14ac:dyDescent="0.45">
      <c r="A503" s="12" t="s">
        <v>1036</v>
      </c>
      <c r="B503" s="25" t="s">
        <v>1037</v>
      </c>
      <c r="C503" s="14" t="s">
        <v>47</v>
      </c>
      <c r="D503" s="15">
        <v>35902</v>
      </c>
      <c r="E503" s="16">
        <f t="shared" si="64"/>
        <v>36440.53</v>
      </c>
      <c r="F503" s="17">
        <f t="shared" si="57"/>
        <v>1822.0264999999999</v>
      </c>
      <c r="G503" s="18">
        <f t="shared" si="58"/>
        <v>0</v>
      </c>
      <c r="H503" s="18">
        <v>100</v>
      </c>
      <c r="I503" s="19" t="s">
        <v>29</v>
      </c>
      <c r="J503" s="19">
        <v>20</v>
      </c>
      <c r="K503" s="26">
        <v>3000</v>
      </c>
      <c r="L503" s="21">
        <f t="shared" si="59"/>
        <v>0.64651831353715228</v>
      </c>
      <c r="M503" s="22">
        <v>42000</v>
      </c>
      <c r="N503" s="23">
        <f t="shared" si="62"/>
        <v>2100</v>
      </c>
      <c r="O503" s="21">
        <f t="shared" si="60"/>
        <v>0.15256281947600656</v>
      </c>
      <c r="P503" s="24">
        <v>41000</v>
      </c>
      <c r="Q503" s="18">
        <f t="shared" si="63"/>
        <v>2050</v>
      </c>
      <c r="R503" s="21">
        <f t="shared" si="61"/>
        <v>0.12512084758372069</v>
      </c>
    </row>
    <row r="504" spans="1:18" ht="15.5" x14ac:dyDescent="0.45">
      <c r="A504" s="12" t="s">
        <v>1038</v>
      </c>
      <c r="B504" s="25" t="s">
        <v>1039</v>
      </c>
      <c r="C504" s="14" t="s">
        <v>32</v>
      </c>
      <c r="D504" s="15">
        <v>15984</v>
      </c>
      <c r="E504" s="16">
        <f t="shared" si="64"/>
        <v>16223.76</v>
      </c>
      <c r="F504" s="17">
        <f t="shared" si="57"/>
        <v>1622.376</v>
      </c>
      <c r="G504" s="18">
        <f t="shared" si="58"/>
        <v>0</v>
      </c>
      <c r="H504" s="18">
        <v>200</v>
      </c>
      <c r="I504" s="32" t="s">
        <v>29</v>
      </c>
      <c r="J504" s="28">
        <v>10</v>
      </c>
      <c r="K504" s="26">
        <v>5000</v>
      </c>
      <c r="L504" s="21">
        <f t="shared" si="59"/>
        <v>2.0818996336237716</v>
      </c>
      <c r="M504" s="22">
        <v>22000</v>
      </c>
      <c r="N504" s="23">
        <f t="shared" si="62"/>
        <v>2200</v>
      </c>
      <c r="O504" s="21">
        <f t="shared" si="60"/>
        <v>0.35603583879445949</v>
      </c>
      <c r="P504" s="24">
        <v>19000</v>
      </c>
      <c r="Q504" s="18">
        <f t="shared" si="63"/>
        <v>1900</v>
      </c>
      <c r="R504" s="21">
        <f t="shared" si="61"/>
        <v>0.1711218607770332</v>
      </c>
    </row>
    <row r="505" spans="1:18" ht="15.5" x14ac:dyDescent="0.45">
      <c r="A505" s="12" t="s">
        <v>1040</v>
      </c>
      <c r="B505" s="25" t="s">
        <v>1041</v>
      </c>
      <c r="C505" s="14" t="str">
        <f>C414</f>
        <v>OBAT KERAS</v>
      </c>
      <c r="D505" s="15">
        <v>9891</v>
      </c>
      <c r="E505" s="16">
        <f t="shared" si="64"/>
        <v>10039.365</v>
      </c>
      <c r="F505" s="17">
        <f t="shared" si="57"/>
        <v>10039.365</v>
      </c>
      <c r="G505" s="18">
        <f t="shared" si="58"/>
        <v>0</v>
      </c>
      <c r="H505" s="18">
        <v>100</v>
      </c>
      <c r="I505" s="19" t="s">
        <v>33</v>
      </c>
      <c r="J505" s="19">
        <v>1</v>
      </c>
      <c r="K505" s="26">
        <v>13000</v>
      </c>
      <c r="L505" s="21">
        <f t="shared" si="59"/>
        <v>0.29490261585269589</v>
      </c>
      <c r="M505" s="22">
        <v>12000</v>
      </c>
      <c r="N505" s="23">
        <f t="shared" si="62"/>
        <v>12000</v>
      </c>
      <c r="O505" s="21">
        <f t="shared" si="60"/>
        <v>0.19529472232556544</v>
      </c>
      <c r="P505" s="24">
        <v>11500</v>
      </c>
      <c r="Q505" s="18">
        <f t="shared" si="63"/>
        <v>11500</v>
      </c>
      <c r="R505" s="21">
        <f t="shared" si="61"/>
        <v>0.14549077556200021</v>
      </c>
    </row>
    <row r="506" spans="1:18" ht="15.5" x14ac:dyDescent="0.45">
      <c r="A506" s="12" t="s">
        <v>1042</v>
      </c>
      <c r="B506" s="25" t="s">
        <v>1043</v>
      </c>
      <c r="C506" s="14" t="s">
        <v>47</v>
      </c>
      <c r="D506" s="15">
        <v>17511</v>
      </c>
      <c r="E506" s="16">
        <f t="shared" si="64"/>
        <v>17773.665000000001</v>
      </c>
      <c r="F506" s="17">
        <f t="shared" si="57"/>
        <v>1777.3665000000001</v>
      </c>
      <c r="G506" s="18">
        <f t="shared" si="58"/>
        <v>0</v>
      </c>
      <c r="H506" s="18">
        <v>100</v>
      </c>
      <c r="I506" s="19" t="s">
        <v>29</v>
      </c>
      <c r="J506" s="19">
        <v>10</v>
      </c>
      <c r="K506" s="26">
        <v>4000</v>
      </c>
      <c r="L506" s="21">
        <f t="shared" si="59"/>
        <v>1.2505206438852088</v>
      </c>
      <c r="M506" s="22">
        <v>22000</v>
      </c>
      <c r="N506" s="23">
        <f t="shared" si="62"/>
        <v>2200</v>
      </c>
      <c r="O506" s="21">
        <f t="shared" si="60"/>
        <v>0.2377863541368648</v>
      </c>
      <c r="P506" s="24">
        <v>20000</v>
      </c>
      <c r="Q506" s="18">
        <f t="shared" si="63"/>
        <v>2000</v>
      </c>
      <c r="R506" s="21">
        <f t="shared" si="61"/>
        <v>0.12526032194260436</v>
      </c>
    </row>
    <row r="507" spans="1:18" ht="15.5" x14ac:dyDescent="0.45">
      <c r="A507" s="12" t="s">
        <v>1044</v>
      </c>
      <c r="B507" s="25" t="s">
        <v>1045</v>
      </c>
      <c r="C507" s="14" t="s">
        <v>47</v>
      </c>
      <c r="D507" s="15">
        <v>175275</v>
      </c>
      <c r="E507" s="16">
        <f t="shared" si="64"/>
        <v>177904.125</v>
      </c>
      <c r="F507" s="17">
        <f t="shared" si="57"/>
        <v>17790.412499999999</v>
      </c>
      <c r="G507" s="18">
        <f t="shared" si="58"/>
        <v>0</v>
      </c>
      <c r="H507" s="18">
        <v>10</v>
      </c>
      <c r="I507" s="19" t="s">
        <v>29</v>
      </c>
      <c r="J507" s="28">
        <v>10</v>
      </c>
      <c r="K507" s="56">
        <v>22000</v>
      </c>
      <c r="L507" s="21">
        <f t="shared" si="59"/>
        <v>0.23662112949882425</v>
      </c>
      <c r="M507" s="22">
        <v>210000</v>
      </c>
      <c r="N507" s="23">
        <f t="shared" si="62"/>
        <v>21000</v>
      </c>
      <c r="O507" s="21">
        <f t="shared" si="60"/>
        <v>0.18041107815796861</v>
      </c>
      <c r="P507" s="24">
        <v>210000</v>
      </c>
      <c r="Q507" s="18">
        <f t="shared" si="63"/>
        <v>21000</v>
      </c>
      <c r="R507" s="21">
        <f t="shared" si="61"/>
        <v>0.18041107815796861</v>
      </c>
    </row>
    <row r="508" spans="1:18" ht="15.5" x14ac:dyDescent="0.45">
      <c r="A508" s="12" t="s">
        <v>1046</v>
      </c>
      <c r="B508" s="25" t="s">
        <v>1047</v>
      </c>
      <c r="C508" s="14" t="s">
        <v>32</v>
      </c>
      <c r="D508" s="15">
        <v>31250</v>
      </c>
      <c r="E508" s="16">
        <f t="shared" si="64"/>
        <v>31718.75</v>
      </c>
      <c r="F508" s="17">
        <f t="shared" si="57"/>
        <v>3171.875</v>
      </c>
      <c r="G508" s="18">
        <f t="shared" si="58"/>
        <v>0</v>
      </c>
      <c r="H508" s="18">
        <v>100</v>
      </c>
      <c r="I508" s="19" t="s">
        <v>29</v>
      </c>
      <c r="J508" s="19">
        <v>10</v>
      </c>
      <c r="K508" s="26">
        <v>4000</v>
      </c>
      <c r="L508" s="21">
        <f t="shared" si="59"/>
        <v>0.26108374384236455</v>
      </c>
      <c r="M508" s="22">
        <v>37000</v>
      </c>
      <c r="N508" s="23">
        <f t="shared" si="62"/>
        <v>3700</v>
      </c>
      <c r="O508" s="21">
        <f t="shared" si="60"/>
        <v>0.1665024630541872</v>
      </c>
      <c r="P508" s="81">
        <v>36000</v>
      </c>
      <c r="Q508" s="18">
        <f t="shared" si="63"/>
        <v>3600</v>
      </c>
      <c r="R508" s="21">
        <f t="shared" si="61"/>
        <v>0.13497536945812807</v>
      </c>
    </row>
    <row r="509" spans="1:18" ht="15.5" x14ac:dyDescent="0.45">
      <c r="A509" s="12" t="s">
        <v>1048</v>
      </c>
      <c r="B509" s="25" t="s">
        <v>1049</v>
      </c>
      <c r="C509" s="14" t="s">
        <v>47</v>
      </c>
      <c r="D509" s="15">
        <v>8877</v>
      </c>
      <c r="E509" s="16">
        <f t="shared" si="64"/>
        <v>9010.1550000000007</v>
      </c>
      <c r="F509" s="17">
        <f t="shared" si="57"/>
        <v>9010.1550000000007</v>
      </c>
      <c r="G509" s="18">
        <f t="shared" si="58"/>
        <v>0</v>
      </c>
      <c r="H509" s="18">
        <v>100</v>
      </c>
      <c r="I509" s="32" t="s">
        <v>48</v>
      </c>
      <c r="J509" s="19">
        <v>1</v>
      </c>
      <c r="K509" s="26">
        <v>13000</v>
      </c>
      <c r="L509" s="21">
        <f t="shared" si="59"/>
        <v>0.4428164665313748</v>
      </c>
      <c r="M509" s="22">
        <v>10500</v>
      </c>
      <c r="N509" s="23">
        <f t="shared" si="62"/>
        <v>10500</v>
      </c>
      <c r="O509" s="21">
        <f t="shared" si="60"/>
        <v>0.16535176142918731</v>
      </c>
      <c r="P509" s="40">
        <v>10000</v>
      </c>
      <c r="Q509" s="18">
        <f t="shared" si="63"/>
        <v>10000</v>
      </c>
      <c r="R509" s="21">
        <f t="shared" si="61"/>
        <v>0.10985882040874982</v>
      </c>
    </row>
    <row r="510" spans="1:18" ht="15.5" x14ac:dyDescent="0.45">
      <c r="A510" s="12" t="s">
        <v>1050</v>
      </c>
      <c r="B510" s="25" t="s">
        <v>1051</v>
      </c>
      <c r="C510" s="14" t="s">
        <v>47</v>
      </c>
      <c r="D510" s="15">
        <v>91499</v>
      </c>
      <c r="E510" s="16">
        <f t="shared" si="64"/>
        <v>92871.485000000001</v>
      </c>
      <c r="F510" s="17">
        <f t="shared" si="57"/>
        <v>6191.4323333333332</v>
      </c>
      <c r="G510" s="18">
        <f t="shared" si="58"/>
        <v>0</v>
      </c>
      <c r="H510" s="18">
        <v>100</v>
      </c>
      <c r="I510" s="19" t="s">
        <v>29</v>
      </c>
      <c r="J510" s="32">
        <v>15</v>
      </c>
      <c r="K510" s="26">
        <v>10000</v>
      </c>
      <c r="L510" s="21">
        <f t="shared" si="59"/>
        <v>0.61513515154840048</v>
      </c>
      <c r="M510" s="22">
        <v>108000</v>
      </c>
      <c r="N510" s="23">
        <f t="shared" si="62"/>
        <v>7200</v>
      </c>
      <c r="O510" s="21">
        <f t="shared" si="60"/>
        <v>0.16289730911484837</v>
      </c>
      <c r="P510" s="24">
        <v>104000</v>
      </c>
      <c r="Q510" s="18">
        <f t="shared" si="63"/>
        <v>6933.333333333333</v>
      </c>
      <c r="R510" s="21">
        <f t="shared" si="61"/>
        <v>0.11982703840689096</v>
      </c>
    </row>
    <row r="511" spans="1:18" ht="15.5" x14ac:dyDescent="0.45">
      <c r="A511" s="12" t="s">
        <v>1052</v>
      </c>
      <c r="B511" s="25" t="s">
        <v>1053</v>
      </c>
      <c r="C511" s="14" t="str">
        <f>C509</f>
        <v>OBAT BEBAS TERBATAS</v>
      </c>
      <c r="D511" s="15">
        <v>125000</v>
      </c>
      <c r="E511" s="16">
        <f t="shared" si="64"/>
        <v>126875</v>
      </c>
      <c r="F511" s="17">
        <f t="shared" si="57"/>
        <v>12687.5</v>
      </c>
      <c r="G511" s="18">
        <f t="shared" si="58"/>
        <v>0</v>
      </c>
      <c r="H511" s="18">
        <v>100</v>
      </c>
      <c r="I511" s="19" t="s">
        <v>29</v>
      </c>
      <c r="J511" s="32">
        <v>10</v>
      </c>
      <c r="K511" s="26">
        <v>17000</v>
      </c>
      <c r="L511" s="21">
        <f t="shared" si="59"/>
        <v>0.33990147783251229</v>
      </c>
      <c r="M511" s="22">
        <v>145000</v>
      </c>
      <c r="N511" s="23">
        <f t="shared" si="62"/>
        <v>14500</v>
      </c>
      <c r="O511" s="21">
        <f t="shared" si="60"/>
        <v>0.14285714285714285</v>
      </c>
      <c r="P511" s="24">
        <v>142000</v>
      </c>
      <c r="Q511" s="18">
        <f t="shared" si="63"/>
        <v>14200</v>
      </c>
      <c r="R511" s="21">
        <f t="shared" si="61"/>
        <v>0.11921182266009853</v>
      </c>
    </row>
    <row r="512" spans="1:18" ht="15.5" x14ac:dyDescent="0.45">
      <c r="A512" s="12" t="s">
        <v>1054</v>
      </c>
      <c r="B512" s="25" t="s">
        <v>1055</v>
      </c>
      <c r="C512" s="14" t="s">
        <v>47</v>
      </c>
      <c r="D512" s="15">
        <v>4361</v>
      </c>
      <c r="E512" s="16">
        <f t="shared" si="64"/>
        <v>4426.415</v>
      </c>
      <c r="F512" s="17">
        <f t="shared" si="57"/>
        <v>4426.415</v>
      </c>
      <c r="G512" s="18">
        <f t="shared" si="58"/>
        <v>0</v>
      </c>
      <c r="H512" s="18">
        <v>60</v>
      </c>
      <c r="I512" s="32" t="s">
        <v>48</v>
      </c>
      <c r="J512" s="19">
        <v>1</v>
      </c>
      <c r="K512" s="26">
        <v>10000</v>
      </c>
      <c r="L512" s="21">
        <f t="shared" si="59"/>
        <v>1.2591645835286569</v>
      </c>
      <c r="M512" s="22">
        <v>5400</v>
      </c>
      <c r="N512" s="23">
        <f t="shared" si="62"/>
        <v>5400</v>
      </c>
      <c r="O512" s="21">
        <f t="shared" si="60"/>
        <v>0.21994887510547476</v>
      </c>
      <c r="P512" s="24">
        <v>5200</v>
      </c>
      <c r="Q512" s="18">
        <f t="shared" si="63"/>
        <v>5200</v>
      </c>
      <c r="R512" s="21">
        <f t="shared" si="61"/>
        <v>0.17476558343490162</v>
      </c>
    </row>
    <row r="513" spans="1:18" ht="15.5" x14ac:dyDescent="0.45">
      <c r="A513" s="12" t="s">
        <v>1056</v>
      </c>
      <c r="B513" s="25" t="s">
        <v>1057</v>
      </c>
      <c r="C513" s="14" t="str">
        <f>C511</f>
        <v>OBAT BEBAS TERBATAS</v>
      </c>
      <c r="D513" s="15">
        <v>176629</v>
      </c>
      <c r="E513" s="16">
        <f t="shared" si="64"/>
        <v>179278.435</v>
      </c>
      <c r="F513" s="17">
        <f t="shared" si="57"/>
        <v>179278.435</v>
      </c>
      <c r="G513" s="18">
        <f t="shared" si="58"/>
        <v>0</v>
      </c>
      <c r="H513" s="18">
        <v>1</v>
      </c>
      <c r="I513" s="19" t="s">
        <v>586</v>
      </c>
      <c r="J513" s="32">
        <v>1</v>
      </c>
      <c r="K513" s="56">
        <v>210000</v>
      </c>
      <c r="L513" s="21">
        <f t="shared" si="59"/>
        <v>0.17136230021195803</v>
      </c>
      <c r="M513" s="22">
        <v>205000</v>
      </c>
      <c r="N513" s="23">
        <f t="shared" si="62"/>
        <v>205000</v>
      </c>
      <c r="O513" s="21">
        <f t="shared" si="60"/>
        <v>0.14347272163548283</v>
      </c>
      <c r="P513" s="24">
        <v>200000</v>
      </c>
      <c r="Q513" s="18">
        <f t="shared" si="63"/>
        <v>200000</v>
      </c>
      <c r="R513" s="21">
        <f t="shared" si="61"/>
        <v>0.11558314305900765</v>
      </c>
    </row>
    <row r="514" spans="1:18" ht="15.5" x14ac:dyDescent="0.45">
      <c r="A514" s="12" t="s">
        <v>1058</v>
      </c>
      <c r="B514" s="25" t="s">
        <v>1059</v>
      </c>
      <c r="C514" s="14" t="s">
        <v>24</v>
      </c>
      <c r="D514" s="85">
        <f>66822/12</f>
        <v>5568.5</v>
      </c>
      <c r="E514" s="16">
        <f t="shared" si="64"/>
        <v>5652.0275000000001</v>
      </c>
      <c r="F514" s="17">
        <f t="shared" si="57"/>
        <v>5652.0275000000001</v>
      </c>
      <c r="G514" s="18">
        <f t="shared" si="58"/>
        <v>0</v>
      </c>
      <c r="H514" s="18">
        <v>100</v>
      </c>
      <c r="I514" s="19" t="s">
        <v>29</v>
      </c>
      <c r="J514" s="19">
        <v>1</v>
      </c>
      <c r="K514" s="26">
        <v>8000</v>
      </c>
      <c r="L514" s="21">
        <f t="shared" si="59"/>
        <v>0.41542128023970154</v>
      </c>
      <c r="M514" s="22">
        <v>7000</v>
      </c>
      <c r="N514" s="23">
        <f t="shared" si="62"/>
        <v>7000</v>
      </c>
      <c r="O514" s="21">
        <f t="shared" si="60"/>
        <v>0.23849362020973885</v>
      </c>
      <c r="P514" s="24">
        <v>6500</v>
      </c>
      <c r="Q514" s="18">
        <f t="shared" si="63"/>
        <v>6500</v>
      </c>
      <c r="R514" s="21">
        <f t="shared" si="61"/>
        <v>0.15002979019475751</v>
      </c>
    </row>
    <row r="515" spans="1:18" ht="15.5" x14ac:dyDescent="0.45">
      <c r="A515" s="12" t="s">
        <v>1060</v>
      </c>
      <c r="B515" s="25" t="s">
        <v>1061</v>
      </c>
      <c r="C515" s="14" t="s">
        <v>24</v>
      </c>
      <c r="D515" s="15">
        <f>3053*25</f>
        <v>76325</v>
      </c>
      <c r="E515" s="16">
        <f t="shared" si="64"/>
        <v>77469.875</v>
      </c>
      <c r="F515" s="17">
        <f t="shared" si="57"/>
        <v>3098.7950000000001</v>
      </c>
      <c r="G515" s="18">
        <f t="shared" si="58"/>
        <v>0</v>
      </c>
      <c r="H515" s="18">
        <v>25</v>
      </c>
      <c r="I515" s="19" t="s">
        <v>29</v>
      </c>
      <c r="J515" s="28">
        <v>25</v>
      </c>
      <c r="K515" s="56">
        <v>4000</v>
      </c>
      <c r="L515" s="21">
        <f t="shared" si="59"/>
        <v>0.29082433655662926</v>
      </c>
      <c r="M515" s="22">
        <v>90000</v>
      </c>
      <c r="N515" s="23">
        <f t="shared" si="62"/>
        <v>3600</v>
      </c>
      <c r="O515" s="21">
        <f t="shared" si="60"/>
        <v>0.16174190290096632</v>
      </c>
      <c r="P515" s="24">
        <v>88000</v>
      </c>
      <c r="Q515" s="18">
        <f t="shared" si="63"/>
        <v>3520</v>
      </c>
      <c r="R515" s="21">
        <f t="shared" si="61"/>
        <v>0.13592541616983372</v>
      </c>
    </row>
    <row r="516" spans="1:18" ht="15.5" x14ac:dyDescent="0.45">
      <c r="A516" s="12" t="s">
        <v>1062</v>
      </c>
      <c r="B516" s="25" t="s">
        <v>1063</v>
      </c>
      <c r="C516" s="14" t="s">
        <v>24</v>
      </c>
      <c r="D516" s="16">
        <v>12894</v>
      </c>
      <c r="E516" s="16">
        <f t="shared" si="64"/>
        <v>13087.41</v>
      </c>
      <c r="F516" s="17">
        <f t="shared" si="57"/>
        <v>1308.741</v>
      </c>
      <c r="G516" s="18">
        <f t="shared" si="58"/>
        <v>0</v>
      </c>
      <c r="H516" s="18">
        <v>100</v>
      </c>
      <c r="I516" s="32" t="s">
        <v>29</v>
      </c>
      <c r="J516" s="32">
        <v>10</v>
      </c>
      <c r="K516" s="26">
        <v>5000</v>
      </c>
      <c r="L516" s="21">
        <f t="shared" si="59"/>
        <v>2.820465623068277</v>
      </c>
      <c r="M516" s="22">
        <v>18000</v>
      </c>
      <c r="N516" s="23">
        <f t="shared" si="62"/>
        <v>1800</v>
      </c>
      <c r="O516" s="21">
        <f t="shared" si="60"/>
        <v>0.37536762430457976</v>
      </c>
      <c r="P516" s="24">
        <v>16000</v>
      </c>
      <c r="Q516" s="18">
        <f t="shared" si="63"/>
        <v>1600</v>
      </c>
      <c r="R516" s="21">
        <f t="shared" si="61"/>
        <v>0.22254899938184869</v>
      </c>
    </row>
    <row r="517" spans="1:18" ht="15.5" x14ac:dyDescent="0.45">
      <c r="A517" s="12" t="s">
        <v>1064</v>
      </c>
      <c r="B517" s="25" t="s">
        <v>1065</v>
      </c>
      <c r="C517" s="14" t="s">
        <v>47</v>
      </c>
      <c r="D517" s="16">
        <v>174270</v>
      </c>
      <c r="E517" s="16">
        <f t="shared" si="64"/>
        <v>176884.05</v>
      </c>
      <c r="F517" s="17">
        <f t="shared" ref="F517:F580" si="65">E517/J517</f>
        <v>17688.404999999999</v>
      </c>
      <c r="G517" s="18">
        <f t="shared" ref="G517:G580" si="66">F517*T517</f>
        <v>0</v>
      </c>
      <c r="H517" s="18">
        <v>10</v>
      </c>
      <c r="I517" s="19" t="s">
        <v>29</v>
      </c>
      <c r="J517" s="28">
        <v>10</v>
      </c>
      <c r="K517" s="56">
        <v>21000</v>
      </c>
      <c r="L517" s="21">
        <f t="shared" ref="L517:L580" si="67">(K517-F517)/F517</f>
        <v>0.18721840663417652</v>
      </c>
      <c r="M517" s="22">
        <v>210000</v>
      </c>
      <c r="N517" s="23">
        <f t="shared" si="62"/>
        <v>21000</v>
      </c>
      <c r="O517" s="21">
        <f t="shared" ref="O517:O580" si="68">(N517-F517)/F517</f>
        <v>0.18721840663417652</v>
      </c>
      <c r="P517" s="24">
        <v>200000</v>
      </c>
      <c r="Q517" s="18">
        <f t="shared" si="63"/>
        <v>20000</v>
      </c>
      <c r="R517" s="21">
        <f t="shared" ref="R517:R580" si="69">(Q517-F517)/F517</f>
        <v>0.13068419679445384</v>
      </c>
    </row>
    <row r="518" spans="1:18" ht="15.5" x14ac:dyDescent="0.45">
      <c r="A518" s="12" t="s">
        <v>1066</v>
      </c>
      <c r="B518" s="25" t="s">
        <v>1067</v>
      </c>
      <c r="C518" s="14" t="s">
        <v>24</v>
      </c>
      <c r="D518" s="15">
        <v>27417</v>
      </c>
      <c r="E518" s="16">
        <f t="shared" si="64"/>
        <v>27828.255000000001</v>
      </c>
      <c r="F518" s="17">
        <f t="shared" si="65"/>
        <v>27828.255000000001</v>
      </c>
      <c r="G518" s="18">
        <f t="shared" si="66"/>
        <v>0</v>
      </c>
      <c r="H518" s="18">
        <v>3</v>
      </c>
      <c r="I518" s="32" t="s">
        <v>1068</v>
      </c>
      <c r="J518" s="32">
        <v>1</v>
      </c>
      <c r="K518" s="26">
        <v>33000</v>
      </c>
      <c r="L518" s="21">
        <f t="shared" si="67"/>
        <v>0.18584510599029652</v>
      </c>
      <c r="M518" s="22">
        <v>32000</v>
      </c>
      <c r="N518" s="23">
        <f t="shared" si="62"/>
        <v>32000</v>
      </c>
      <c r="O518" s="21">
        <f t="shared" si="68"/>
        <v>0.14991040580877238</v>
      </c>
      <c r="P518" s="24">
        <v>31000</v>
      </c>
      <c r="Q518" s="18">
        <f t="shared" si="63"/>
        <v>31000</v>
      </c>
      <c r="R518" s="21">
        <f t="shared" si="69"/>
        <v>0.11397570562724824</v>
      </c>
    </row>
    <row r="519" spans="1:18" ht="15.5" x14ac:dyDescent="0.45">
      <c r="A519" s="12" t="s">
        <v>1069</v>
      </c>
      <c r="B519" s="25" t="s">
        <v>1070</v>
      </c>
      <c r="C519" s="14" t="str">
        <f>C512</f>
        <v>OBAT BEBAS TERBATAS</v>
      </c>
      <c r="D519" s="15">
        <v>34053</v>
      </c>
      <c r="E519" s="16">
        <f t="shared" si="64"/>
        <v>34563.794999999998</v>
      </c>
      <c r="F519" s="17">
        <f t="shared" si="65"/>
        <v>3456.3795</v>
      </c>
      <c r="G519" s="18">
        <f t="shared" si="66"/>
        <v>0</v>
      </c>
      <c r="H519" s="18">
        <v>100</v>
      </c>
      <c r="I519" s="19" t="s">
        <v>29</v>
      </c>
      <c r="J519" s="19">
        <v>10</v>
      </c>
      <c r="K519" s="26">
        <v>5000</v>
      </c>
      <c r="L519" s="21">
        <f t="shared" si="67"/>
        <v>0.44660040947471191</v>
      </c>
      <c r="M519" s="22">
        <v>40000</v>
      </c>
      <c r="N519" s="23">
        <f t="shared" si="62"/>
        <v>4000</v>
      </c>
      <c r="O519" s="21">
        <f t="shared" si="68"/>
        <v>0.15728032757976954</v>
      </c>
      <c r="P519" s="24">
        <v>39000</v>
      </c>
      <c r="Q519" s="18">
        <f t="shared" si="63"/>
        <v>3900</v>
      </c>
      <c r="R519" s="21">
        <f t="shared" si="69"/>
        <v>0.12834831939027527</v>
      </c>
    </row>
    <row r="520" spans="1:18" ht="15.5" x14ac:dyDescent="0.45">
      <c r="A520" s="12" t="s">
        <v>1071</v>
      </c>
      <c r="B520" s="25" t="s">
        <v>1072</v>
      </c>
      <c r="C520" s="14" t="s">
        <v>32</v>
      </c>
      <c r="D520" s="27">
        <v>70871</v>
      </c>
      <c r="E520" s="16">
        <f t="shared" si="64"/>
        <v>71934.065000000002</v>
      </c>
      <c r="F520" s="17">
        <f t="shared" si="65"/>
        <v>7193.4065000000001</v>
      </c>
      <c r="G520" s="18">
        <f t="shared" si="66"/>
        <v>0</v>
      </c>
      <c r="H520" s="18">
        <v>100</v>
      </c>
      <c r="I520" s="32" t="s">
        <v>29</v>
      </c>
      <c r="J520" s="19">
        <v>10</v>
      </c>
      <c r="K520" s="29">
        <v>10000</v>
      </c>
      <c r="L520" s="21">
        <f t="shared" si="67"/>
        <v>0.39016194900149187</v>
      </c>
      <c r="M520" s="30">
        <v>90000</v>
      </c>
      <c r="N520" s="23">
        <f t="shared" si="62"/>
        <v>9000</v>
      </c>
      <c r="O520" s="21">
        <f t="shared" si="68"/>
        <v>0.25114575410134266</v>
      </c>
      <c r="P520" s="24">
        <v>84000</v>
      </c>
      <c r="Q520" s="18">
        <f t="shared" si="63"/>
        <v>8400</v>
      </c>
      <c r="R520" s="21">
        <f t="shared" si="69"/>
        <v>0.16773603716125315</v>
      </c>
    </row>
    <row r="521" spans="1:18" ht="15.5" x14ac:dyDescent="0.45">
      <c r="A521" s="12" t="s">
        <v>1073</v>
      </c>
      <c r="B521" s="25" t="s">
        <v>1074</v>
      </c>
      <c r="C521" s="14" t="str">
        <f>C515</f>
        <v>OBAT BEBAS</v>
      </c>
      <c r="D521" s="15">
        <v>20646</v>
      </c>
      <c r="E521" s="16">
        <f t="shared" si="64"/>
        <v>20955.689999999999</v>
      </c>
      <c r="F521" s="17">
        <f t="shared" si="65"/>
        <v>4191.1379999999999</v>
      </c>
      <c r="G521" s="18">
        <f t="shared" si="66"/>
        <v>0</v>
      </c>
      <c r="H521" s="18">
        <v>5</v>
      </c>
      <c r="I521" s="19" t="s">
        <v>29</v>
      </c>
      <c r="J521" s="28">
        <v>5</v>
      </c>
      <c r="K521" s="56">
        <v>6000</v>
      </c>
      <c r="L521" s="21">
        <f t="shared" si="67"/>
        <v>0.43159208787684877</v>
      </c>
      <c r="M521" s="22">
        <v>25000</v>
      </c>
      <c r="N521" s="23">
        <f t="shared" si="62"/>
        <v>5000</v>
      </c>
      <c r="O521" s="21">
        <f t="shared" si="68"/>
        <v>0.19299340656404063</v>
      </c>
      <c r="P521" s="24">
        <v>24000</v>
      </c>
      <c r="Q521" s="18">
        <f t="shared" si="63"/>
        <v>4800</v>
      </c>
      <c r="R521" s="21">
        <f t="shared" si="69"/>
        <v>0.145273670301479</v>
      </c>
    </row>
    <row r="522" spans="1:18" ht="15.5" x14ac:dyDescent="0.45">
      <c r="A522" s="12" t="s">
        <v>1075</v>
      </c>
      <c r="B522" s="25" t="s">
        <v>1076</v>
      </c>
      <c r="C522" s="14" t="s">
        <v>47</v>
      </c>
      <c r="D522" s="15">
        <v>14871</v>
      </c>
      <c r="E522" s="16">
        <f t="shared" si="64"/>
        <v>15094.065000000001</v>
      </c>
      <c r="F522" s="17">
        <f t="shared" si="65"/>
        <v>754.70325000000003</v>
      </c>
      <c r="G522" s="18">
        <f t="shared" si="66"/>
        <v>0</v>
      </c>
      <c r="H522" s="18">
        <v>10</v>
      </c>
      <c r="I522" s="19" t="s">
        <v>29</v>
      </c>
      <c r="J522" s="32">
        <v>20</v>
      </c>
      <c r="K522" s="26">
        <v>3000</v>
      </c>
      <c r="L522" s="21">
        <f t="shared" si="67"/>
        <v>2.9750723214720485</v>
      </c>
      <c r="M522" s="22">
        <v>20000</v>
      </c>
      <c r="N522" s="23">
        <f t="shared" si="62"/>
        <v>1000</v>
      </c>
      <c r="O522" s="21">
        <f t="shared" si="68"/>
        <v>0.32502410715734953</v>
      </c>
      <c r="P522" s="24">
        <v>19000</v>
      </c>
      <c r="Q522" s="18">
        <f t="shared" si="63"/>
        <v>950</v>
      </c>
      <c r="R522" s="21">
        <f t="shared" si="69"/>
        <v>0.25877290179948209</v>
      </c>
    </row>
    <row r="523" spans="1:18" ht="15.5" x14ac:dyDescent="0.45">
      <c r="A523" s="12" t="s">
        <v>1077</v>
      </c>
      <c r="B523" s="25" t="s">
        <v>1078</v>
      </c>
      <c r="C523" s="14" t="s">
        <v>47</v>
      </c>
      <c r="D523" s="15">
        <v>4434</v>
      </c>
      <c r="E523" s="16">
        <f t="shared" si="64"/>
        <v>4500.51</v>
      </c>
      <c r="F523" s="17">
        <f t="shared" si="65"/>
        <v>4500.51</v>
      </c>
      <c r="G523" s="18">
        <f t="shared" si="66"/>
        <v>0</v>
      </c>
      <c r="H523" s="18">
        <v>100</v>
      </c>
      <c r="I523" s="19" t="s">
        <v>77</v>
      </c>
      <c r="J523" s="19">
        <v>1</v>
      </c>
      <c r="K523" s="26">
        <v>8000</v>
      </c>
      <c r="L523" s="21">
        <f t="shared" si="67"/>
        <v>0.77757631912827652</v>
      </c>
      <c r="M523" s="22">
        <v>6000</v>
      </c>
      <c r="N523" s="23">
        <f t="shared" si="62"/>
        <v>6000</v>
      </c>
      <c r="O523" s="21">
        <f t="shared" si="68"/>
        <v>0.33318223934620739</v>
      </c>
      <c r="P523" s="24">
        <v>5500</v>
      </c>
      <c r="Q523" s="18">
        <f t="shared" si="63"/>
        <v>5500</v>
      </c>
      <c r="R523" s="21">
        <f t="shared" si="69"/>
        <v>0.22208371940069008</v>
      </c>
    </row>
    <row r="524" spans="1:18" ht="15.5" x14ac:dyDescent="0.45">
      <c r="A524" s="12" t="s">
        <v>1079</v>
      </c>
      <c r="B524" s="25" t="s">
        <v>1080</v>
      </c>
      <c r="C524" s="14" t="str">
        <f t="shared" ref="C524:C530" si="70">C523</f>
        <v>OBAT BEBAS TERBATAS</v>
      </c>
      <c r="D524" s="15">
        <v>9088</v>
      </c>
      <c r="E524" s="16">
        <f t="shared" si="64"/>
        <v>9224.32</v>
      </c>
      <c r="F524" s="17">
        <f t="shared" si="65"/>
        <v>9224.32</v>
      </c>
      <c r="G524" s="18">
        <f t="shared" si="66"/>
        <v>0</v>
      </c>
      <c r="H524" s="18">
        <v>100</v>
      </c>
      <c r="I524" s="32" t="s">
        <v>48</v>
      </c>
      <c r="J524" s="19">
        <v>1</v>
      </c>
      <c r="K524" s="26">
        <v>12000</v>
      </c>
      <c r="L524" s="21">
        <f t="shared" si="67"/>
        <v>0.300908901685978</v>
      </c>
      <c r="M524" s="22">
        <v>11000</v>
      </c>
      <c r="N524" s="23">
        <f t="shared" si="62"/>
        <v>11000</v>
      </c>
      <c r="O524" s="21">
        <f t="shared" si="68"/>
        <v>0.19249982654547981</v>
      </c>
      <c r="P524" s="83">
        <v>10200</v>
      </c>
      <c r="Q524" s="18">
        <f t="shared" si="63"/>
        <v>10200</v>
      </c>
      <c r="R524" s="21">
        <f t="shared" si="69"/>
        <v>0.10577256643308128</v>
      </c>
    </row>
    <row r="525" spans="1:18" ht="15.5" x14ac:dyDescent="0.45">
      <c r="A525" s="12" t="s">
        <v>1081</v>
      </c>
      <c r="B525" s="25" t="s">
        <v>1082</v>
      </c>
      <c r="C525" s="14" t="str">
        <f t="shared" si="70"/>
        <v>OBAT BEBAS TERBATAS</v>
      </c>
      <c r="D525" s="15">
        <v>119900</v>
      </c>
      <c r="E525" s="16">
        <f t="shared" si="64"/>
        <v>121698.5</v>
      </c>
      <c r="F525" s="17">
        <f t="shared" si="65"/>
        <v>12169.85</v>
      </c>
      <c r="G525" s="18">
        <f t="shared" si="66"/>
        <v>0</v>
      </c>
      <c r="H525" s="18">
        <v>100</v>
      </c>
      <c r="I525" s="19" t="s">
        <v>29</v>
      </c>
      <c r="J525" s="19">
        <v>10</v>
      </c>
      <c r="K525" s="26">
        <v>16000</v>
      </c>
      <c r="L525" s="21">
        <f t="shared" si="67"/>
        <v>0.31472450358878701</v>
      </c>
      <c r="M525" s="22">
        <v>145000</v>
      </c>
      <c r="N525" s="23">
        <f t="shared" si="62"/>
        <v>14500</v>
      </c>
      <c r="O525" s="21">
        <f t="shared" si="68"/>
        <v>0.19146908137733823</v>
      </c>
      <c r="P525" s="40">
        <v>139000</v>
      </c>
      <c r="Q525" s="18">
        <f t="shared" si="63"/>
        <v>13900</v>
      </c>
      <c r="R525" s="21">
        <f t="shared" si="69"/>
        <v>0.1421669124927587</v>
      </c>
    </row>
    <row r="526" spans="1:18" ht="15.5" x14ac:dyDescent="0.45">
      <c r="A526" s="12" t="s">
        <v>1083</v>
      </c>
      <c r="B526" s="25" t="s">
        <v>1084</v>
      </c>
      <c r="C526" s="14" t="str">
        <f t="shared" si="70"/>
        <v>OBAT BEBAS TERBATAS</v>
      </c>
      <c r="D526" s="15">
        <v>24975</v>
      </c>
      <c r="E526" s="16">
        <f t="shared" si="64"/>
        <v>25349.625</v>
      </c>
      <c r="F526" s="17">
        <f t="shared" si="65"/>
        <v>25349.625</v>
      </c>
      <c r="G526" s="18">
        <f t="shared" si="66"/>
        <v>0</v>
      </c>
      <c r="H526" s="18">
        <v>1</v>
      </c>
      <c r="I526" s="19" t="s">
        <v>33</v>
      </c>
      <c r="J526" s="19">
        <v>1</v>
      </c>
      <c r="K526" s="56">
        <v>32000</v>
      </c>
      <c r="L526" s="21">
        <f t="shared" si="67"/>
        <v>0.26234608993229686</v>
      </c>
      <c r="M526" s="22">
        <v>30000</v>
      </c>
      <c r="N526" s="23">
        <f t="shared" si="62"/>
        <v>30000</v>
      </c>
      <c r="O526" s="21">
        <f t="shared" si="68"/>
        <v>0.18344945931152828</v>
      </c>
      <c r="P526" s="24">
        <v>29000</v>
      </c>
      <c r="Q526" s="18">
        <f t="shared" si="63"/>
        <v>29000</v>
      </c>
      <c r="R526" s="21">
        <f t="shared" si="69"/>
        <v>0.144001144001144</v>
      </c>
    </row>
    <row r="527" spans="1:18" ht="15.5" x14ac:dyDescent="0.45">
      <c r="A527" s="12" t="s">
        <v>1085</v>
      </c>
      <c r="B527" s="25" t="s">
        <v>1086</v>
      </c>
      <c r="C527" s="14" t="str">
        <f t="shared" si="70"/>
        <v>OBAT BEBAS TERBATAS</v>
      </c>
      <c r="D527" s="15">
        <v>16650</v>
      </c>
      <c r="E527" s="16">
        <f t="shared" si="64"/>
        <v>16899.75</v>
      </c>
      <c r="F527" s="17">
        <f t="shared" si="65"/>
        <v>3379.95</v>
      </c>
      <c r="G527" s="18">
        <f t="shared" si="66"/>
        <v>0</v>
      </c>
      <c r="H527" s="18">
        <v>100</v>
      </c>
      <c r="I527" s="19" t="s">
        <v>29</v>
      </c>
      <c r="J527" s="19">
        <v>5</v>
      </c>
      <c r="K527" s="26">
        <v>5000</v>
      </c>
      <c r="L527" s="21">
        <f t="shared" si="67"/>
        <v>0.47931182413941043</v>
      </c>
      <c r="M527" s="22">
        <v>22000</v>
      </c>
      <c r="N527" s="23">
        <f t="shared" si="62"/>
        <v>4400</v>
      </c>
      <c r="O527" s="21">
        <f t="shared" si="68"/>
        <v>0.3017944052426812</v>
      </c>
      <c r="P527" s="24">
        <v>20000</v>
      </c>
      <c r="Q527" s="18">
        <f t="shared" si="63"/>
        <v>4000</v>
      </c>
      <c r="R527" s="21">
        <f t="shared" si="69"/>
        <v>0.18344945931152834</v>
      </c>
    </row>
    <row r="528" spans="1:18" ht="15.5" x14ac:dyDescent="0.45">
      <c r="A528" s="12" t="s">
        <v>1087</v>
      </c>
      <c r="B528" s="25" t="s">
        <v>1088</v>
      </c>
      <c r="C528" s="14" t="str">
        <f t="shared" si="70"/>
        <v>OBAT BEBAS TERBATAS</v>
      </c>
      <c r="D528" s="86">
        <v>23651</v>
      </c>
      <c r="E528" s="16">
        <f t="shared" si="64"/>
        <v>24005.764999999999</v>
      </c>
      <c r="F528" s="17">
        <f t="shared" si="65"/>
        <v>2400.5765000000001</v>
      </c>
      <c r="G528" s="18">
        <f t="shared" si="66"/>
        <v>0</v>
      </c>
      <c r="H528" s="18">
        <v>100</v>
      </c>
      <c r="I528" s="32" t="s">
        <v>29</v>
      </c>
      <c r="J528" s="32">
        <v>10</v>
      </c>
      <c r="K528" s="26">
        <v>5000</v>
      </c>
      <c r="L528" s="21">
        <f t="shared" si="67"/>
        <v>1.082833019485111</v>
      </c>
      <c r="M528" s="22">
        <v>29000</v>
      </c>
      <c r="N528" s="23">
        <f t="shared" si="62"/>
        <v>2900</v>
      </c>
      <c r="O528" s="21">
        <f t="shared" si="68"/>
        <v>0.20804315130136442</v>
      </c>
      <c r="P528" s="24">
        <v>28000</v>
      </c>
      <c r="Q528" s="18">
        <f t="shared" si="63"/>
        <v>2800</v>
      </c>
      <c r="R528" s="21">
        <f t="shared" si="69"/>
        <v>0.16638649091166219</v>
      </c>
    </row>
    <row r="529" spans="1:18" ht="15.5" x14ac:dyDescent="0.45">
      <c r="A529" s="12" t="s">
        <v>1089</v>
      </c>
      <c r="B529" s="25" t="s">
        <v>1090</v>
      </c>
      <c r="C529" s="14" t="str">
        <f t="shared" si="70"/>
        <v>OBAT BEBAS TERBATAS</v>
      </c>
      <c r="D529" s="15">
        <v>42163</v>
      </c>
      <c r="E529" s="16">
        <f t="shared" si="64"/>
        <v>42795.445</v>
      </c>
      <c r="F529" s="17">
        <f t="shared" si="65"/>
        <v>4279.5445</v>
      </c>
      <c r="G529" s="18">
        <f t="shared" si="66"/>
        <v>0</v>
      </c>
      <c r="H529" s="18">
        <v>100</v>
      </c>
      <c r="I529" s="19" t="s">
        <v>29</v>
      </c>
      <c r="J529" s="28">
        <v>10</v>
      </c>
      <c r="K529" s="46">
        <v>8000</v>
      </c>
      <c r="L529" s="21">
        <f t="shared" si="67"/>
        <v>0.86935782534800143</v>
      </c>
      <c r="M529" s="22">
        <v>55000</v>
      </c>
      <c r="N529" s="23">
        <f t="shared" si="62"/>
        <v>5500</v>
      </c>
      <c r="O529" s="21">
        <f t="shared" si="68"/>
        <v>0.28518350492675099</v>
      </c>
      <c r="P529" s="24">
        <v>53000</v>
      </c>
      <c r="Q529" s="18">
        <f t="shared" si="63"/>
        <v>5300</v>
      </c>
      <c r="R529" s="21">
        <f t="shared" si="69"/>
        <v>0.23844955929305095</v>
      </c>
    </row>
    <row r="530" spans="1:18" ht="15.5" x14ac:dyDescent="0.45">
      <c r="A530" s="12" t="s">
        <v>1091</v>
      </c>
      <c r="B530" s="25" t="s">
        <v>1092</v>
      </c>
      <c r="C530" s="14" t="str">
        <f t="shared" si="70"/>
        <v>OBAT BEBAS TERBATAS</v>
      </c>
      <c r="D530" s="15">
        <v>48377</v>
      </c>
      <c r="E530" s="16">
        <f t="shared" si="64"/>
        <v>49102.654999999999</v>
      </c>
      <c r="F530" s="17">
        <f t="shared" si="65"/>
        <v>4910.2654999999995</v>
      </c>
      <c r="G530" s="18">
        <f t="shared" si="66"/>
        <v>0</v>
      </c>
      <c r="H530" s="18">
        <v>100</v>
      </c>
      <c r="I530" s="19" t="s">
        <v>29</v>
      </c>
      <c r="J530" s="19">
        <v>10</v>
      </c>
      <c r="K530" s="56">
        <v>8000</v>
      </c>
      <c r="L530" s="21">
        <f t="shared" si="67"/>
        <v>0.62923980383545464</v>
      </c>
      <c r="M530" s="22">
        <v>63000</v>
      </c>
      <c r="N530" s="23">
        <f t="shared" si="62"/>
        <v>6300</v>
      </c>
      <c r="O530" s="21">
        <f t="shared" si="68"/>
        <v>0.28302634552042055</v>
      </c>
      <c r="P530" s="24">
        <v>60000</v>
      </c>
      <c r="Q530" s="18">
        <f t="shared" si="63"/>
        <v>6000</v>
      </c>
      <c r="R530" s="21">
        <f t="shared" si="69"/>
        <v>0.22192985287659101</v>
      </c>
    </row>
    <row r="531" spans="1:18" ht="15.5" x14ac:dyDescent="0.45">
      <c r="A531" s="12" t="s">
        <v>1093</v>
      </c>
      <c r="B531" s="25" t="s">
        <v>1094</v>
      </c>
      <c r="C531" s="14" t="s">
        <v>47</v>
      </c>
      <c r="D531" s="15">
        <v>5550</v>
      </c>
      <c r="E531" s="16">
        <f t="shared" si="64"/>
        <v>5633.25</v>
      </c>
      <c r="F531" s="17">
        <f t="shared" si="65"/>
        <v>5633.25</v>
      </c>
      <c r="G531" s="18">
        <f t="shared" si="66"/>
        <v>0</v>
      </c>
      <c r="H531" s="18">
        <v>50</v>
      </c>
      <c r="I531" s="32" t="s">
        <v>48</v>
      </c>
      <c r="J531" s="28">
        <v>1</v>
      </c>
      <c r="K531" s="26">
        <v>10000</v>
      </c>
      <c r="L531" s="21">
        <f t="shared" si="67"/>
        <v>0.7751741889672924</v>
      </c>
      <c r="M531" s="22">
        <v>6500</v>
      </c>
      <c r="N531" s="23">
        <f t="shared" si="62"/>
        <v>6500</v>
      </c>
      <c r="O531" s="21">
        <f t="shared" si="68"/>
        <v>0.15386322282874007</v>
      </c>
      <c r="P531" s="24">
        <v>6300</v>
      </c>
      <c r="Q531" s="18">
        <f t="shared" si="63"/>
        <v>6300</v>
      </c>
      <c r="R531" s="21">
        <f t="shared" si="69"/>
        <v>0.11835973904939422</v>
      </c>
    </row>
    <row r="532" spans="1:18" ht="15.5" x14ac:dyDescent="0.45">
      <c r="A532" s="12" t="s">
        <v>1095</v>
      </c>
      <c r="B532" s="25" t="s">
        <v>1096</v>
      </c>
      <c r="C532" s="14" t="str">
        <f>C528</f>
        <v>OBAT BEBAS TERBATAS</v>
      </c>
      <c r="D532" s="15">
        <v>5190</v>
      </c>
      <c r="E532" s="16">
        <f t="shared" si="64"/>
        <v>5267.85</v>
      </c>
      <c r="F532" s="17">
        <f t="shared" si="65"/>
        <v>5267.85</v>
      </c>
      <c r="G532" s="18">
        <f t="shared" si="66"/>
        <v>0</v>
      </c>
      <c r="H532" s="18">
        <v>50</v>
      </c>
      <c r="I532" s="19" t="s">
        <v>48</v>
      </c>
      <c r="J532" s="32">
        <v>1</v>
      </c>
      <c r="K532" s="26">
        <v>7000</v>
      </c>
      <c r="L532" s="21">
        <f t="shared" si="67"/>
        <v>0.3288153611055743</v>
      </c>
      <c r="M532" s="22">
        <v>6200</v>
      </c>
      <c r="N532" s="23">
        <f t="shared" si="62"/>
        <v>6200</v>
      </c>
      <c r="O532" s="21">
        <f t="shared" si="68"/>
        <v>0.17695074840779437</v>
      </c>
      <c r="P532" s="24">
        <v>5900</v>
      </c>
      <c r="Q532" s="18">
        <f t="shared" si="63"/>
        <v>5900</v>
      </c>
      <c r="R532" s="21">
        <f t="shared" si="69"/>
        <v>0.1200015186461269</v>
      </c>
    </row>
    <row r="533" spans="1:18" ht="15.5" x14ac:dyDescent="0.45">
      <c r="A533" s="12" t="s">
        <v>1097</v>
      </c>
      <c r="B533" s="25" t="s">
        <v>1098</v>
      </c>
      <c r="C533" s="14" t="str">
        <f>C529</f>
        <v>OBAT BEBAS TERBATAS</v>
      </c>
      <c r="D533" s="15">
        <v>11669</v>
      </c>
      <c r="E533" s="16">
        <f t="shared" si="64"/>
        <v>11844.035</v>
      </c>
      <c r="F533" s="17">
        <f t="shared" si="65"/>
        <v>1184.4034999999999</v>
      </c>
      <c r="G533" s="18">
        <f t="shared" si="66"/>
        <v>0</v>
      </c>
      <c r="H533" s="18">
        <v>100</v>
      </c>
      <c r="I533" s="19" t="s">
        <v>29</v>
      </c>
      <c r="J533" s="19">
        <v>10</v>
      </c>
      <c r="K533" s="56">
        <v>5000</v>
      </c>
      <c r="L533" s="21">
        <f t="shared" si="67"/>
        <v>3.2215342997551093</v>
      </c>
      <c r="M533" s="22">
        <v>14000</v>
      </c>
      <c r="N533" s="23">
        <f t="shared" si="62"/>
        <v>1400</v>
      </c>
      <c r="O533" s="21">
        <f t="shared" si="68"/>
        <v>0.18202960393143056</v>
      </c>
      <c r="P533" s="24">
        <v>14000</v>
      </c>
      <c r="Q533" s="18">
        <f t="shared" si="63"/>
        <v>1400</v>
      </c>
      <c r="R533" s="21">
        <f t="shared" si="69"/>
        <v>0.18202960393143056</v>
      </c>
    </row>
    <row r="534" spans="1:18" ht="15.5" x14ac:dyDescent="0.45">
      <c r="A534" s="12" t="s">
        <v>1099</v>
      </c>
      <c r="B534" s="25" t="s">
        <v>1100</v>
      </c>
      <c r="C534" s="14" t="s">
        <v>10</v>
      </c>
      <c r="D534" s="15">
        <f>110000/18</f>
        <v>6111.1111111111113</v>
      </c>
      <c r="E534" s="16">
        <f t="shared" si="64"/>
        <v>6202.7777777777783</v>
      </c>
      <c r="F534" s="17">
        <f t="shared" si="65"/>
        <v>6202.7777777777783</v>
      </c>
      <c r="G534" s="18">
        <f t="shared" si="66"/>
        <v>0</v>
      </c>
      <c r="H534" s="18">
        <v>18</v>
      </c>
      <c r="I534" s="19" t="s">
        <v>11</v>
      </c>
      <c r="J534" s="28">
        <v>1</v>
      </c>
      <c r="K534" s="56">
        <v>8000</v>
      </c>
      <c r="L534" s="21">
        <f t="shared" si="67"/>
        <v>0.28974473802059997</v>
      </c>
      <c r="M534" s="22">
        <v>7500</v>
      </c>
      <c r="N534" s="23">
        <f t="shared" si="62"/>
        <v>7500</v>
      </c>
      <c r="O534" s="21">
        <f t="shared" si="68"/>
        <v>0.2091356918943125</v>
      </c>
      <c r="P534" s="24">
        <v>7500</v>
      </c>
      <c r="Q534" s="18">
        <f t="shared" si="63"/>
        <v>7500</v>
      </c>
      <c r="R534" s="21">
        <f t="shared" si="69"/>
        <v>0.2091356918943125</v>
      </c>
    </row>
    <row r="535" spans="1:18" ht="15.5" x14ac:dyDescent="0.45">
      <c r="A535" s="12" t="s">
        <v>1101</v>
      </c>
      <c r="B535" s="25" t="s">
        <v>1102</v>
      </c>
      <c r="C535" s="14" t="str">
        <f>C533</f>
        <v>OBAT BEBAS TERBATAS</v>
      </c>
      <c r="D535" s="15">
        <v>7686</v>
      </c>
      <c r="E535" s="16">
        <f t="shared" si="64"/>
        <v>7801.29</v>
      </c>
      <c r="F535" s="17">
        <f t="shared" si="65"/>
        <v>7801.29</v>
      </c>
      <c r="G535" s="18">
        <f t="shared" si="66"/>
        <v>0</v>
      </c>
      <c r="H535" s="18">
        <v>100</v>
      </c>
      <c r="I535" s="19" t="s">
        <v>95</v>
      </c>
      <c r="J535" s="19">
        <v>1</v>
      </c>
      <c r="K535" s="26">
        <v>15000</v>
      </c>
      <c r="L535" s="21">
        <f t="shared" si="67"/>
        <v>0.92275892833108375</v>
      </c>
      <c r="M535" s="22">
        <v>11000</v>
      </c>
      <c r="N535" s="23">
        <f t="shared" si="62"/>
        <v>11000</v>
      </c>
      <c r="O535" s="21">
        <f t="shared" si="68"/>
        <v>0.41002321410946141</v>
      </c>
      <c r="P535" s="24">
        <v>10000</v>
      </c>
      <c r="Q535" s="18">
        <f t="shared" si="63"/>
        <v>10000</v>
      </c>
      <c r="R535" s="21">
        <f t="shared" si="69"/>
        <v>0.2818392855540558</v>
      </c>
    </row>
    <row r="536" spans="1:18" ht="15.5" x14ac:dyDescent="0.45">
      <c r="A536" s="12" t="s">
        <v>1103</v>
      </c>
      <c r="B536" s="25" t="s">
        <v>1104</v>
      </c>
      <c r="C536" s="14" t="str">
        <f>C535</f>
        <v>OBAT BEBAS TERBATAS</v>
      </c>
      <c r="D536" s="15">
        <v>10000</v>
      </c>
      <c r="E536" s="16">
        <f t="shared" si="64"/>
        <v>10150</v>
      </c>
      <c r="F536" s="17">
        <f t="shared" si="65"/>
        <v>10150</v>
      </c>
      <c r="G536" s="18">
        <f t="shared" si="66"/>
        <v>0</v>
      </c>
      <c r="H536" s="18">
        <v>100</v>
      </c>
      <c r="I536" s="19" t="s">
        <v>95</v>
      </c>
      <c r="J536" s="19">
        <v>1</v>
      </c>
      <c r="K536" s="26">
        <v>15000</v>
      </c>
      <c r="L536" s="21">
        <f t="shared" si="67"/>
        <v>0.47783251231527096</v>
      </c>
      <c r="M536" s="22">
        <v>12000</v>
      </c>
      <c r="N536" s="23">
        <f t="shared" si="62"/>
        <v>12000</v>
      </c>
      <c r="O536" s="21">
        <f t="shared" si="68"/>
        <v>0.18226600985221675</v>
      </c>
      <c r="P536" s="24">
        <v>12000</v>
      </c>
      <c r="Q536" s="18">
        <f t="shared" si="63"/>
        <v>12000</v>
      </c>
      <c r="R536" s="21">
        <f t="shared" si="69"/>
        <v>0.18226600985221675</v>
      </c>
    </row>
    <row r="537" spans="1:18" ht="15.5" x14ac:dyDescent="0.45">
      <c r="A537" s="12" t="s">
        <v>1105</v>
      </c>
      <c r="B537" s="25" t="s">
        <v>1106</v>
      </c>
      <c r="C537" s="14" t="str">
        <f>C535</f>
        <v>OBAT BEBAS TERBATAS</v>
      </c>
      <c r="D537" s="15">
        <v>7686</v>
      </c>
      <c r="E537" s="16">
        <f t="shared" si="64"/>
        <v>7801.29</v>
      </c>
      <c r="F537" s="17">
        <f t="shared" si="65"/>
        <v>7801.29</v>
      </c>
      <c r="G537" s="18">
        <f t="shared" si="66"/>
        <v>0</v>
      </c>
      <c r="H537" s="18">
        <v>100</v>
      </c>
      <c r="I537" s="19" t="s">
        <v>95</v>
      </c>
      <c r="J537" s="19">
        <v>1</v>
      </c>
      <c r="K537" s="26">
        <v>15000</v>
      </c>
      <c r="L537" s="21">
        <f t="shared" si="67"/>
        <v>0.92275892833108375</v>
      </c>
      <c r="M537" s="22">
        <v>11000</v>
      </c>
      <c r="N537" s="23">
        <f t="shared" ref="N537:N559" si="71">M537/J537</f>
        <v>11000</v>
      </c>
      <c r="O537" s="21">
        <f t="shared" si="68"/>
        <v>0.41002321410946141</v>
      </c>
      <c r="P537" s="24">
        <v>10000</v>
      </c>
      <c r="Q537" s="18">
        <f t="shared" ref="Q537:Q559" si="72">P537/J537</f>
        <v>10000</v>
      </c>
      <c r="R537" s="21">
        <f t="shared" si="69"/>
        <v>0.2818392855540558</v>
      </c>
    </row>
    <row r="538" spans="1:18" ht="15.5" x14ac:dyDescent="0.45">
      <c r="A538" s="12" t="s">
        <v>1107</v>
      </c>
      <c r="B538" s="25" t="s">
        <v>1108</v>
      </c>
      <c r="C538" s="14" t="str">
        <f>C537</f>
        <v>OBAT BEBAS TERBATAS</v>
      </c>
      <c r="D538" s="15">
        <v>9143</v>
      </c>
      <c r="E538" s="16">
        <f t="shared" si="64"/>
        <v>9280.1450000000004</v>
      </c>
      <c r="F538" s="17">
        <f t="shared" si="65"/>
        <v>9280.1450000000004</v>
      </c>
      <c r="G538" s="18">
        <f t="shared" si="66"/>
        <v>0</v>
      </c>
      <c r="H538" s="18">
        <v>100</v>
      </c>
      <c r="I538" s="19" t="s">
        <v>95</v>
      </c>
      <c r="J538" s="32">
        <v>1</v>
      </c>
      <c r="K538" s="26">
        <v>15000</v>
      </c>
      <c r="L538" s="21">
        <f t="shared" si="67"/>
        <v>0.6163540548127211</v>
      </c>
      <c r="M538" s="22">
        <v>11000</v>
      </c>
      <c r="N538" s="23">
        <f t="shared" si="71"/>
        <v>11000</v>
      </c>
      <c r="O538" s="21">
        <f t="shared" si="68"/>
        <v>0.1853263068626621</v>
      </c>
      <c r="P538" s="24">
        <v>11000</v>
      </c>
      <c r="Q538" s="18">
        <f t="shared" si="72"/>
        <v>11000</v>
      </c>
      <c r="R538" s="21">
        <f t="shared" si="69"/>
        <v>0.1853263068626621</v>
      </c>
    </row>
    <row r="539" spans="1:18" ht="15.5" x14ac:dyDescent="0.45">
      <c r="A539" s="12" t="s">
        <v>1109</v>
      </c>
      <c r="B539" s="25" t="s">
        <v>1110</v>
      </c>
      <c r="C539" s="14" t="str">
        <f>C538</f>
        <v>OBAT BEBAS TERBATAS</v>
      </c>
      <c r="D539" s="15">
        <v>197580</v>
      </c>
      <c r="E539" s="16">
        <f t="shared" si="64"/>
        <v>200543.7</v>
      </c>
      <c r="F539" s="17">
        <f t="shared" si="65"/>
        <v>20054.370000000003</v>
      </c>
      <c r="G539" s="18">
        <f t="shared" si="66"/>
        <v>0</v>
      </c>
      <c r="H539" s="18">
        <v>100</v>
      </c>
      <c r="I539" s="19" t="s">
        <v>29</v>
      </c>
      <c r="J539" s="19">
        <v>10</v>
      </c>
      <c r="K539" s="26">
        <v>24000</v>
      </c>
      <c r="L539" s="21">
        <f t="shared" si="67"/>
        <v>0.19674664424761271</v>
      </c>
      <c r="M539" s="22">
        <v>230000</v>
      </c>
      <c r="N539" s="23">
        <f t="shared" si="71"/>
        <v>23000</v>
      </c>
      <c r="O539" s="21">
        <f t="shared" si="68"/>
        <v>0.14688220073729552</v>
      </c>
      <c r="P539" s="24">
        <v>230000</v>
      </c>
      <c r="Q539" s="18">
        <f t="shared" si="72"/>
        <v>23000</v>
      </c>
      <c r="R539" s="21">
        <f t="shared" si="69"/>
        <v>0.14688220073729552</v>
      </c>
    </row>
    <row r="540" spans="1:18" ht="15.5" x14ac:dyDescent="0.45">
      <c r="A540" s="12" t="s">
        <v>1111</v>
      </c>
      <c r="B540" s="58" t="s">
        <v>1112</v>
      </c>
      <c r="C540" s="14" t="s">
        <v>47</v>
      </c>
      <c r="D540" s="59">
        <f>190381/20</f>
        <v>9519.0499999999993</v>
      </c>
      <c r="E540" s="16">
        <f t="shared" si="64"/>
        <v>9661.8357499999984</v>
      </c>
      <c r="F540" s="17">
        <f t="shared" si="65"/>
        <v>9661.8357499999984</v>
      </c>
      <c r="G540" s="18">
        <f t="shared" si="66"/>
        <v>0</v>
      </c>
      <c r="H540" s="18">
        <v>100</v>
      </c>
      <c r="I540" s="19" t="s">
        <v>29</v>
      </c>
      <c r="J540" s="28">
        <v>1</v>
      </c>
      <c r="K540" s="26">
        <v>12000</v>
      </c>
      <c r="L540" s="21">
        <f t="shared" si="67"/>
        <v>0.24199999984475021</v>
      </c>
      <c r="M540" s="30">
        <v>11500</v>
      </c>
      <c r="N540" s="23">
        <f t="shared" si="71"/>
        <v>11500</v>
      </c>
      <c r="O540" s="21">
        <f t="shared" si="68"/>
        <v>0.19024999985121896</v>
      </c>
      <c r="P540" s="24">
        <v>11000</v>
      </c>
      <c r="Q540" s="18">
        <f t="shared" si="72"/>
        <v>11000</v>
      </c>
      <c r="R540" s="21">
        <f t="shared" si="69"/>
        <v>0.13849999985768768</v>
      </c>
    </row>
    <row r="541" spans="1:18" ht="15.5" x14ac:dyDescent="0.45">
      <c r="A541" s="12" t="s">
        <v>1113</v>
      </c>
      <c r="B541" s="25" t="s">
        <v>1114</v>
      </c>
      <c r="C541" s="14" t="s">
        <v>47</v>
      </c>
      <c r="D541" s="15">
        <v>146601</v>
      </c>
      <c r="E541" s="16">
        <f t="shared" si="64"/>
        <v>148800.01500000001</v>
      </c>
      <c r="F541" s="17">
        <f t="shared" si="65"/>
        <v>29760.003000000004</v>
      </c>
      <c r="G541" s="18">
        <f t="shared" si="66"/>
        <v>0</v>
      </c>
      <c r="H541" s="18">
        <v>5</v>
      </c>
      <c r="I541" s="19" t="s">
        <v>1115</v>
      </c>
      <c r="J541" s="19">
        <v>5</v>
      </c>
      <c r="K541" s="56">
        <v>35000</v>
      </c>
      <c r="L541" s="21">
        <f t="shared" si="67"/>
        <v>0.1760751502612414</v>
      </c>
      <c r="M541" s="22">
        <v>170000</v>
      </c>
      <c r="N541" s="23">
        <f t="shared" si="71"/>
        <v>34000</v>
      </c>
      <c r="O541" s="21">
        <f t="shared" si="68"/>
        <v>0.14247300311092023</v>
      </c>
      <c r="P541" s="24">
        <v>167000</v>
      </c>
      <c r="Q541" s="18">
        <f t="shared" si="72"/>
        <v>33400</v>
      </c>
      <c r="R541" s="21">
        <f t="shared" si="69"/>
        <v>0.12231171482072752</v>
      </c>
    </row>
    <row r="542" spans="1:18" ht="15.5" x14ac:dyDescent="0.45">
      <c r="A542" s="12" t="s">
        <v>1116</v>
      </c>
      <c r="B542" s="25" t="s">
        <v>1117</v>
      </c>
      <c r="C542" s="14" t="s">
        <v>47</v>
      </c>
      <c r="D542" s="15">
        <v>127342</v>
      </c>
      <c r="E542" s="16">
        <f t="shared" si="64"/>
        <v>129252.13</v>
      </c>
      <c r="F542" s="17">
        <f t="shared" si="65"/>
        <v>21542.021666666667</v>
      </c>
      <c r="G542" s="18">
        <f t="shared" si="66"/>
        <v>0</v>
      </c>
      <c r="H542" s="18">
        <v>6</v>
      </c>
      <c r="I542" s="19" t="s">
        <v>1115</v>
      </c>
      <c r="J542" s="28">
        <v>6</v>
      </c>
      <c r="K542" s="56">
        <v>25000</v>
      </c>
      <c r="L542" s="21">
        <f t="shared" si="67"/>
        <v>0.16052246102249917</v>
      </c>
      <c r="M542" s="22">
        <v>150000</v>
      </c>
      <c r="N542" s="23">
        <f t="shared" si="71"/>
        <v>25000</v>
      </c>
      <c r="O542" s="21">
        <f t="shared" si="68"/>
        <v>0.16052246102249917</v>
      </c>
      <c r="P542" s="24">
        <v>145000</v>
      </c>
      <c r="Q542" s="18">
        <f t="shared" si="72"/>
        <v>24166.666666666668</v>
      </c>
      <c r="R542" s="21">
        <f t="shared" si="69"/>
        <v>0.12183837898841592</v>
      </c>
    </row>
    <row r="543" spans="1:18" ht="15.5" x14ac:dyDescent="0.45">
      <c r="A543" s="12" t="s">
        <v>1118</v>
      </c>
      <c r="B543" s="25" t="s">
        <v>1119</v>
      </c>
      <c r="C543" s="14" t="s">
        <v>32</v>
      </c>
      <c r="D543" s="15">
        <v>129960</v>
      </c>
      <c r="E543" s="16">
        <f t="shared" si="64"/>
        <v>131909.4</v>
      </c>
      <c r="F543" s="17">
        <f t="shared" si="65"/>
        <v>6595.4699999999993</v>
      </c>
      <c r="G543" s="18">
        <f t="shared" si="66"/>
        <v>0</v>
      </c>
      <c r="H543" s="18">
        <v>40</v>
      </c>
      <c r="I543" s="19" t="s">
        <v>215</v>
      </c>
      <c r="J543" s="28">
        <v>20</v>
      </c>
      <c r="K543" s="56">
        <v>10000</v>
      </c>
      <c r="L543" s="21">
        <f t="shared" si="67"/>
        <v>0.51619217432571163</v>
      </c>
      <c r="M543" s="22">
        <v>162000</v>
      </c>
      <c r="N543" s="23">
        <f t="shared" si="71"/>
        <v>8100</v>
      </c>
      <c r="O543" s="21">
        <f t="shared" si="68"/>
        <v>0.2281156612038264</v>
      </c>
      <c r="P543" s="24">
        <v>160000</v>
      </c>
      <c r="Q543" s="18">
        <f t="shared" si="72"/>
        <v>8000</v>
      </c>
      <c r="R543" s="21">
        <f t="shared" si="69"/>
        <v>0.21295373946056928</v>
      </c>
    </row>
    <row r="544" spans="1:18" ht="15.5" x14ac:dyDescent="0.45">
      <c r="A544" s="12" t="s">
        <v>1120</v>
      </c>
      <c r="B544" s="25" t="s">
        <v>1121</v>
      </c>
      <c r="C544" s="14" t="s">
        <v>32</v>
      </c>
      <c r="D544" s="15">
        <v>310612</v>
      </c>
      <c r="E544" s="16">
        <f t="shared" si="64"/>
        <v>315271.18</v>
      </c>
      <c r="F544" s="17">
        <f t="shared" si="65"/>
        <v>12610.8472</v>
      </c>
      <c r="G544" s="18">
        <f t="shared" si="66"/>
        <v>0</v>
      </c>
      <c r="H544" s="18">
        <v>20</v>
      </c>
      <c r="I544" s="19" t="s">
        <v>29</v>
      </c>
      <c r="J544" s="28">
        <v>25</v>
      </c>
      <c r="K544" s="56">
        <v>15000</v>
      </c>
      <c r="L544" s="21">
        <f t="shared" si="67"/>
        <v>0.18945220428965309</v>
      </c>
      <c r="M544" s="22">
        <v>360000</v>
      </c>
      <c r="N544" s="23">
        <f t="shared" si="71"/>
        <v>14400</v>
      </c>
      <c r="O544" s="21">
        <f t="shared" si="68"/>
        <v>0.14187411611806697</v>
      </c>
      <c r="P544" s="24">
        <v>355000</v>
      </c>
      <c r="Q544" s="18">
        <f t="shared" si="72"/>
        <v>14200</v>
      </c>
      <c r="R544" s="21">
        <f t="shared" si="69"/>
        <v>0.12601475339420493</v>
      </c>
    </row>
    <row r="545" spans="1:18" ht="15.5" x14ac:dyDescent="0.45">
      <c r="A545" s="12" t="s">
        <v>1122</v>
      </c>
      <c r="B545" s="25" t="s">
        <v>1123</v>
      </c>
      <c r="C545" s="14" t="s">
        <v>47</v>
      </c>
      <c r="D545" s="15">
        <f>349650/25</f>
        <v>13986</v>
      </c>
      <c r="E545" s="16">
        <f t="shared" si="64"/>
        <v>14195.79</v>
      </c>
      <c r="F545" s="17">
        <f t="shared" si="65"/>
        <v>14195.79</v>
      </c>
      <c r="G545" s="18">
        <f t="shared" si="66"/>
        <v>0</v>
      </c>
      <c r="H545" s="18">
        <v>25</v>
      </c>
      <c r="I545" s="19" t="s">
        <v>72</v>
      </c>
      <c r="J545" s="28">
        <v>1</v>
      </c>
      <c r="K545" s="56">
        <v>20000</v>
      </c>
      <c r="L545" s="21">
        <f t="shared" si="67"/>
        <v>0.40886840394229546</v>
      </c>
      <c r="M545" s="22">
        <v>18000</v>
      </c>
      <c r="N545" s="23">
        <f t="shared" si="71"/>
        <v>18000</v>
      </c>
      <c r="O545" s="21">
        <f t="shared" si="68"/>
        <v>0.26798156354806596</v>
      </c>
      <c r="P545" s="24">
        <v>17000</v>
      </c>
      <c r="Q545" s="18">
        <f t="shared" si="72"/>
        <v>17000</v>
      </c>
      <c r="R545" s="21">
        <f t="shared" si="69"/>
        <v>0.19753814335095116</v>
      </c>
    </row>
    <row r="546" spans="1:18" ht="15.5" x14ac:dyDescent="0.45">
      <c r="A546" s="12" t="s">
        <v>1124</v>
      </c>
      <c r="B546" s="25" t="s">
        <v>1125</v>
      </c>
      <c r="C546" s="14" t="s">
        <v>32</v>
      </c>
      <c r="D546" s="15">
        <v>3650</v>
      </c>
      <c r="E546" s="16">
        <f t="shared" si="64"/>
        <v>3704.75</v>
      </c>
      <c r="F546" s="17">
        <f t="shared" si="65"/>
        <v>3704.75</v>
      </c>
      <c r="G546" s="18">
        <f t="shared" si="66"/>
        <v>0</v>
      </c>
      <c r="H546" s="18">
        <v>50</v>
      </c>
      <c r="I546" s="19" t="s">
        <v>72</v>
      </c>
      <c r="J546" s="28">
        <v>1</v>
      </c>
      <c r="K546" s="56">
        <v>7000</v>
      </c>
      <c r="L546" s="21">
        <f t="shared" si="67"/>
        <v>0.88946622579121393</v>
      </c>
      <c r="M546" s="22">
        <v>5000</v>
      </c>
      <c r="N546" s="23">
        <f t="shared" si="71"/>
        <v>5000</v>
      </c>
      <c r="O546" s="21">
        <f t="shared" si="68"/>
        <v>0.34961873270800997</v>
      </c>
      <c r="P546" s="24">
        <v>4500</v>
      </c>
      <c r="Q546" s="18">
        <f t="shared" si="72"/>
        <v>4500</v>
      </c>
      <c r="R546" s="21">
        <f t="shared" si="69"/>
        <v>0.214656859437209</v>
      </c>
    </row>
    <row r="547" spans="1:18" ht="15.5" x14ac:dyDescent="0.45">
      <c r="A547" s="12" t="s">
        <v>1126</v>
      </c>
      <c r="B547" s="25" t="s">
        <v>1127</v>
      </c>
      <c r="C547" s="14" t="s">
        <v>32</v>
      </c>
      <c r="D547" s="15">
        <v>9213</v>
      </c>
      <c r="E547" s="16">
        <f t="shared" si="64"/>
        <v>9351.1949999999997</v>
      </c>
      <c r="F547" s="17">
        <f t="shared" si="65"/>
        <v>9351.1949999999997</v>
      </c>
      <c r="G547" s="18">
        <f t="shared" si="66"/>
        <v>0</v>
      </c>
      <c r="H547" s="18">
        <v>50</v>
      </c>
      <c r="I547" s="19" t="s">
        <v>95</v>
      </c>
      <c r="J547" s="28">
        <v>1</v>
      </c>
      <c r="K547" s="56">
        <v>13000</v>
      </c>
      <c r="L547" s="21">
        <f t="shared" si="67"/>
        <v>0.39019665401053027</v>
      </c>
      <c r="M547" s="22">
        <v>11000</v>
      </c>
      <c r="N547" s="23">
        <f t="shared" si="71"/>
        <v>11000</v>
      </c>
      <c r="O547" s="21">
        <f t="shared" si="68"/>
        <v>0.1763202457012179</v>
      </c>
      <c r="P547" s="24">
        <v>10500</v>
      </c>
      <c r="Q547" s="18">
        <f t="shared" si="72"/>
        <v>10500</v>
      </c>
      <c r="R547" s="21">
        <f t="shared" si="69"/>
        <v>0.12285114362388981</v>
      </c>
    </row>
    <row r="548" spans="1:18" ht="15.5" x14ac:dyDescent="0.45">
      <c r="A548" s="12" t="s">
        <v>1128</v>
      </c>
      <c r="B548" s="25" t="s">
        <v>1129</v>
      </c>
      <c r="C548" s="14" t="s">
        <v>32</v>
      </c>
      <c r="D548" s="15">
        <v>84638</v>
      </c>
      <c r="E548" s="16">
        <f t="shared" si="64"/>
        <v>85907.57</v>
      </c>
      <c r="F548" s="17">
        <f t="shared" si="65"/>
        <v>17181.514000000003</v>
      </c>
      <c r="G548" s="18">
        <f t="shared" si="66"/>
        <v>0</v>
      </c>
      <c r="H548" s="18">
        <v>10</v>
      </c>
      <c r="I548" s="19" t="s">
        <v>29</v>
      </c>
      <c r="J548" s="28">
        <v>5</v>
      </c>
      <c r="K548" s="56">
        <v>22000</v>
      </c>
      <c r="L548" s="21">
        <f t="shared" si="67"/>
        <v>0.28044594905897097</v>
      </c>
      <c r="M548" s="22">
        <v>100000</v>
      </c>
      <c r="N548" s="23">
        <f t="shared" si="71"/>
        <v>20000</v>
      </c>
      <c r="O548" s="21">
        <f t="shared" si="68"/>
        <v>0.16404177187179178</v>
      </c>
      <c r="P548" s="24">
        <v>100000</v>
      </c>
      <c r="Q548" s="18">
        <f t="shared" si="72"/>
        <v>20000</v>
      </c>
      <c r="R548" s="21">
        <f t="shared" si="69"/>
        <v>0.16404177187179178</v>
      </c>
    </row>
    <row r="549" spans="1:18" ht="15.5" x14ac:dyDescent="0.45">
      <c r="A549" s="12" t="s">
        <v>1130</v>
      </c>
      <c r="B549" s="25" t="s">
        <v>1131</v>
      </c>
      <c r="C549" s="14" t="s">
        <v>32</v>
      </c>
      <c r="D549" s="15">
        <v>15000</v>
      </c>
      <c r="E549" s="16">
        <f t="shared" si="64"/>
        <v>15225</v>
      </c>
      <c r="F549" s="17">
        <f t="shared" si="65"/>
        <v>1522.5</v>
      </c>
      <c r="G549" s="18">
        <f t="shared" si="66"/>
        <v>0</v>
      </c>
      <c r="H549" s="18">
        <v>10</v>
      </c>
      <c r="I549" s="19" t="s">
        <v>29</v>
      </c>
      <c r="J549" s="28">
        <v>10</v>
      </c>
      <c r="K549" s="56">
        <v>5000</v>
      </c>
      <c r="L549" s="21">
        <f t="shared" si="67"/>
        <v>2.284072249589491</v>
      </c>
      <c r="M549" s="22">
        <v>22000</v>
      </c>
      <c r="N549" s="23">
        <f t="shared" si="71"/>
        <v>2200</v>
      </c>
      <c r="O549" s="21">
        <f t="shared" si="68"/>
        <v>0.44499178981937604</v>
      </c>
      <c r="P549" s="24">
        <v>20000</v>
      </c>
      <c r="Q549" s="18">
        <f t="shared" si="72"/>
        <v>2000</v>
      </c>
      <c r="R549" s="21">
        <f t="shared" si="69"/>
        <v>0.31362889983579639</v>
      </c>
    </row>
    <row r="550" spans="1:18" ht="15.5" x14ac:dyDescent="0.45">
      <c r="A550" s="12" t="s">
        <v>1132</v>
      </c>
      <c r="B550" s="25" t="s">
        <v>1133</v>
      </c>
      <c r="C550" s="14" t="s">
        <v>32</v>
      </c>
      <c r="D550" s="15">
        <f>22379/2</f>
        <v>11189.5</v>
      </c>
      <c r="E550" s="16">
        <f t="shared" si="64"/>
        <v>11357.342500000001</v>
      </c>
      <c r="F550" s="17">
        <f t="shared" si="65"/>
        <v>11357.342500000001</v>
      </c>
      <c r="G550" s="18">
        <f t="shared" si="66"/>
        <v>0</v>
      </c>
      <c r="H550" s="18">
        <v>2</v>
      </c>
      <c r="I550" s="19" t="s">
        <v>48</v>
      </c>
      <c r="J550" s="28">
        <v>1</v>
      </c>
      <c r="K550" s="56">
        <v>14000</v>
      </c>
      <c r="L550" s="21">
        <f t="shared" si="67"/>
        <v>0.23268273365886422</v>
      </c>
      <c r="M550" s="22">
        <v>13000</v>
      </c>
      <c r="N550" s="23">
        <f t="shared" si="71"/>
        <v>13000</v>
      </c>
      <c r="O550" s="21">
        <f t="shared" si="68"/>
        <v>0.14463396696894534</v>
      </c>
      <c r="P550" s="24">
        <v>13000</v>
      </c>
      <c r="Q550" s="18">
        <f t="shared" si="72"/>
        <v>13000</v>
      </c>
      <c r="R550" s="21">
        <f t="shared" si="69"/>
        <v>0.14463396696894534</v>
      </c>
    </row>
    <row r="551" spans="1:18" ht="15.5" x14ac:dyDescent="0.45">
      <c r="A551" s="12" t="s">
        <v>1134</v>
      </c>
      <c r="B551" s="25" t="s">
        <v>1135</v>
      </c>
      <c r="C551" s="14" t="s">
        <v>47</v>
      </c>
      <c r="D551" s="15">
        <v>21978</v>
      </c>
      <c r="E551" s="16">
        <f t="shared" si="64"/>
        <v>22307.67</v>
      </c>
      <c r="F551" s="17">
        <f t="shared" si="65"/>
        <v>2230.7669999999998</v>
      </c>
      <c r="G551" s="18">
        <f t="shared" si="66"/>
        <v>0</v>
      </c>
      <c r="H551" s="18">
        <v>10</v>
      </c>
      <c r="I551" s="19" t="s">
        <v>29</v>
      </c>
      <c r="J551" s="28">
        <v>10</v>
      </c>
      <c r="K551" s="56">
        <v>5000</v>
      </c>
      <c r="L551" s="21">
        <f t="shared" si="67"/>
        <v>1.2413815517263795</v>
      </c>
      <c r="M551" s="22">
        <v>30000</v>
      </c>
      <c r="N551" s="23">
        <f t="shared" si="71"/>
        <v>3000</v>
      </c>
      <c r="O551" s="21">
        <f t="shared" si="68"/>
        <v>0.34482893103582768</v>
      </c>
      <c r="P551" s="24">
        <v>25000</v>
      </c>
      <c r="Q551" s="18">
        <f t="shared" si="72"/>
        <v>2500</v>
      </c>
      <c r="R551" s="21">
        <f t="shared" si="69"/>
        <v>0.12069077586318974</v>
      </c>
    </row>
    <row r="552" spans="1:18" ht="15.5" x14ac:dyDescent="0.45">
      <c r="A552" s="12" t="s">
        <v>1136</v>
      </c>
      <c r="B552" s="25" t="s">
        <v>1137</v>
      </c>
      <c r="C552" s="14" t="s">
        <v>24</v>
      </c>
      <c r="D552" s="15">
        <v>10978</v>
      </c>
      <c r="E552" s="16">
        <f t="shared" si="64"/>
        <v>11142.67</v>
      </c>
      <c r="F552" s="17">
        <f t="shared" si="65"/>
        <v>11142.67</v>
      </c>
      <c r="G552" s="18">
        <f t="shared" si="66"/>
        <v>0</v>
      </c>
      <c r="H552" s="18">
        <v>100</v>
      </c>
      <c r="I552" s="19" t="s">
        <v>95</v>
      </c>
      <c r="J552" s="19">
        <v>1</v>
      </c>
      <c r="K552" s="26">
        <v>15000</v>
      </c>
      <c r="L552" s="21">
        <f t="shared" si="67"/>
        <v>0.34617645501482142</v>
      </c>
      <c r="M552" s="22">
        <v>13000</v>
      </c>
      <c r="N552" s="23">
        <f t="shared" si="71"/>
        <v>13000</v>
      </c>
      <c r="O552" s="21">
        <f t="shared" si="68"/>
        <v>0.1666862610128452</v>
      </c>
      <c r="P552" s="24">
        <v>12500</v>
      </c>
      <c r="Q552" s="18">
        <f t="shared" si="72"/>
        <v>12500</v>
      </c>
      <c r="R552" s="21">
        <f t="shared" si="69"/>
        <v>0.12181371251235117</v>
      </c>
    </row>
    <row r="553" spans="1:18" ht="15.5" x14ac:dyDescent="0.45">
      <c r="A553" s="12" t="s">
        <v>1138</v>
      </c>
      <c r="B553" s="25" t="s">
        <v>1139</v>
      </c>
      <c r="C553" s="14" t="s">
        <v>32</v>
      </c>
      <c r="D553" s="15">
        <v>7996</v>
      </c>
      <c r="E553" s="16">
        <f t="shared" si="64"/>
        <v>8115.94</v>
      </c>
      <c r="F553" s="17">
        <f t="shared" si="65"/>
        <v>811.59399999999994</v>
      </c>
      <c r="G553" s="18">
        <f t="shared" si="66"/>
        <v>0</v>
      </c>
      <c r="H553" s="18">
        <v>100</v>
      </c>
      <c r="I553" s="19" t="s">
        <v>29</v>
      </c>
      <c r="J553" s="32">
        <v>10</v>
      </c>
      <c r="K553" s="26">
        <v>3000</v>
      </c>
      <c r="L553" s="21">
        <f t="shared" si="67"/>
        <v>2.6964294955359454</v>
      </c>
      <c r="M553" s="22">
        <v>12000</v>
      </c>
      <c r="N553" s="23">
        <f t="shared" si="71"/>
        <v>1200</v>
      </c>
      <c r="O553" s="21">
        <f t="shared" si="68"/>
        <v>0.47857179821437823</v>
      </c>
      <c r="P553" s="24">
        <v>10000</v>
      </c>
      <c r="Q553" s="18">
        <f t="shared" si="72"/>
        <v>1000</v>
      </c>
      <c r="R553" s="21">
        <f t="shared" si="69"/>
        <v>0.23214316517864853</v>
      </c>
    </row>
    <row r="554" spans="1:18" ht="15.5" x14ac:dyDescent="0.45">
      <c r="A554" s="12" t="s">
        <v>1140</v>
      </c>
      <c r="B554" s="25" t="s">
        <v>1141</v>
      </c>
      <c r="C554" s="14" t="s">
        <v>10</v>
      </c>
      <c r="D554" s="15">
        <v>191999</v>
      </c>
      <c r="E554" s="16">
        <f t="shared" si="64"/>
        <v>194878.98499999999</v>
      </c>
      <c r="F554" s="17">
        <f t="shared" si="65"/>
        <v>194878.98499999999</v>
      </c>
      <c r="G554" s="18">
        <f t="shared" si="66"/>
        <v>0</v>
      </c>
      <c r="H554" s="18">
        <v>2</v>
      </c>
      <c r="I554" s="28" t="s">
        <v>92</v>
      </c>
      <c r="J554" s="32">
        <v>1</v>
      </c>
      <c r="K554" s="26">
        <v>250000</v>
      </c>
      <c r="L554" s="21">
        <f t="shared" si="67"/>
        <v>0.28284740399279079</v>
      </c>
      <c r="M554" s="22">
        <v>240000</v>
      </c>
      <c r="N554" s="23">
        <f t="shared" si="71"/>
        <v>240000</v>
      </c>
      <c r="O554" s="21">
        <f t="shared" si="68"/>
        <v>0.23153350783307916</v>
      </c>
      <c r="P554" s="24">
        <v>240000</v>
      </c>
      <c r="Q554" s="18">
        <f t="shared" si="72"/>
        <v>240000</v>
      </c>
      <c r="R554" s="21">
        <f t="shared" si="69"/>
        <v>0.23153350783307916</v>
      </c>
    </row>
    <row r="555" spans="1:18" ht="15.5" x14ac:dyDescent="0.45">
      <c r="A555" s="12" t="s">
        <v>1142</v>
      </c>
      <c r="B555" s="25" t="s">
        <v>1143</v>
      </c>
      <c r="C555" s="14" t="s">
        <v>24</v>
      </c>
      <c r="D555" s="19">
        <v>20269</v>
      </c>
      <c r="E555" s="16">
        <f t="shared" si="64"/>
        <v>20573.035</v>
      </c>
      <c r="F555" s="17">
        <f t="shared" si="65"/>
        <v>20573.035</v>
      </c>
      <c r="G555" s="18">
        <f t="shared" si="66"/>
        <v>0</v>
      </c>
      <c r="H555" s="18">
        <v>23</v>
      </c>
      <c r="I555" s="19" t="s">
        <v>33</v>
      </c>
      <c r="J555" s="19">
        <v>1</v>
      </c>
      <c r="K555" s="26">
        <v>25000</v>
      </c>
      <c r="L555" s="21">
        <f t="shared" si="67"/>
        <v>0.21518288380883036</v>
      </c>
      <c r="M555" s="30">
        <v>24000</v>
      </c>
      <c r="N555" s="23">
        <f t="shared" si="71"/>
        <v>24000</v>
      </c>
      <c r="O555" s="21">
        <f t="shared" si="68"/>
        <v>0.16657556845647714</v>
      </c>
      <c r="P555" s="24">
        <v>23000</v>
      </c>
      <c r="Q555" s="18">
        <f t="shared" si="72"/>
        <v>23000</v>
      </c>
      <c r="R555" s="21">
        <f t="shared" si="69"/>
        <v>0.11796825310412393</v>
      </c>
    </row>
    <row r="556" spans="1:18" ht="15.5" x14ac:dyDescent="0.45">
      <c r="A556" s="12" t="s">
        <v>1144</v>
      </c>
      <c r="B556" s="25" t="s">
        <v>1145</v>
      </c>
      <c r="C556" s="14" t="s">
        <v>47</v>
      </c>
      <c r="D556" s="15">
        <v>32634</v>
      </c>
      <c r="E556" s="16">
        <f t="shared" si="64"/>
        <v>33123.51</v>
      </c>
      <c r="F556" s="17">
        <f t="shared" si="65"/>
        <v>33123.51</v>
      </c>
      <c r="G556" s="18">
        <f t="shared" si="66"/>
        <v>0</v>
      </c>
      <c r="H556" s="18">
        <v>1</v>
      </c>
      <c r="I556" s="32" t="s">
        <v>48</v>
      </c>
      <c r="J556" s="32">
        <v>1</v>
      </c>
      <c r="K556" s="26">
        <v>40000</v>
      </c>
      <c r="L556" s="21">
        <f t="shared" si="67"/>
        <v>0.20760148909339612</v>
      </c>
      <c r="M556" s="22">
        <v>38000</v>
      </c>
      <c r="N556" s="23">
        <f t="shared" si="71"/>
        <v>38000</v>
      </c>
      <c r="O556" s="21">
        <f t="shared" si="68"/>
        <v>0.14722141463872632</v>
      </c>
      <c r="P556" s="24">
        <v>38000</v>
      </c>
      <c r="Q556" s="18">
        <f t="shared" si="72"/>
        <v>38000</v>
      </c>
      <c r="R556" s="21">
        <f t="shared" si="69"/>
        <v>0.14722141463872632</v>
      </c>
    </row>
    <row r="557" spans="1:18" ht="15.5" x14ac:dyDescent="0.45">
      <c r="A557" s="12" t="s">
        <v>1146</v>
      </c>
      <c r="B557" s="25" t="s">
        <v>1147</v>
      </c>
      <c r="C557" s="14" t="s">
        <v>47</v>
      </c>
      <c r="D557" s="15">
        <v>29915</v>
      </c>
      <c r="E557" s="16">
        <f t="shared" si="64"/>
        <v>30363.724999999999</v>
      </c>
      <c r="F557" s="17">
        <f t="shared" si="65"/>
        <v>15181.862499999999</v>
      </c>
      <c r="G557" s="18">
        <f t="shared" si="66"/>
        <v>0</v>
      </c>
      <c r="H557" s="18">
        <v>2</v>
      </c>
      <c r="I557" s="32" t="s">
        <v>29</v>
      </c>
      <c r="J557" s="32">
        <v>2</v>
      </c>
      <c r="K557" s="26">
        <v>18000</v>
      </c>
      <c r="L557" s="21">
        <f t="shared" si="67"/>
        <v>0.18562528148308555</v>
      </c>
      <c r="M557" s="22">
        <v>35000</v>
      </c>
      <c r="N557" s="23">
        <f t="shared" si="71"/>
        <v>17500</v>
      </c>
      <c r="O557" s="21">
        <f t="shared" si="68"/>
        <v>0.15269124588633318</v>
      </c>
      <c r="P557" s="24">
        <v>35000</v>
      </c>
      <c r="Q557" s="18">
        <f t="shared" si="72"/>
        <v>17500</v>
      </c>
      <c r="R557" s="21">
        <f t="shared" si="69"/>
        <v>0.15269124588633318</v>
      </c>
    </row>
    <row r="558" spans="1:18" ht="15.5" x14ac:dyDescent="0.45">
      <c r="A558" s="12" t="s">
        <v>1148</v>
      </c>
      <c r="B558" s="25" t="s">
        <v>1149</v>
      </c>
      <c r="C558" s="14" t="s">
        <v>24</v>
      </c>
      <c r="D558" s="19">
        <f>41336/5</f>
        <v>8267.2000000000007</v>
      </c>
      <c r="E558" s="16">
        <f t="shared" si="64"/>
        <v>8391.2080000000005</v>
      </c>
      <c r="F558" s="17">
        <f t="shared" si="65"/>
        <v>8391.2080000000005</v>
      </c>
      <c r="G558" s="18">
        <f t="shared" si="66"/>
        <v>0</v>
      </c>
      <c r="H558" s="18">
        <v>12</v>
      </c>
      <c r="I558" s="19" t="s">
        <v>1150</v>
      </c>
      <c r="J558" s="32">
        <v>1</v>
      </c>
      <c r="K558" s="26">
        <v>10000</v>
      </c>
      <c r="L558" s="21">
        <f t="shared" si="67"/>
        <v>0.1917235277685882</v>
      </c>
      <c r="M558" s="30">
        <v>10000</v>
      </c>
      <c r="N558" s="23">
        <f t="shared" si="71"/>
        <v>10000</v>
      </c>
      <c r="O558" s="21">
        <f t="shared" si="68"/>
        <v>0.1917235277685882</v>
      </c>
      <c r="P558" s="24">
        <v>10000</v>
      </c>
      <c r="Q558" s="18">
        <f t="shared" si="72"/>
        <v>10000</v>
      </c>
      <c r="R558" s="21">
        <f t="shared" si="69"/>
        <v>0.1917235277685882</v>
      </c>
    </row>
    <row r="559" spans="1:18" ht="15.5" x14ac:dyDescent="0.45">
      <c r="A559" s="12" t="s">
        <v>1151</v>
      </c>
      <c r="B559" s="25" t="s">
        <v>1152</v>
      </c>
      <c r="C559" s="14" t="s">
        <v>24</v>
      </c>
      <c r="D559" s="19">
        <f>41336/5</f>
        <v>8267.2000000000007</v>
      </c>
      <c r="E559" s="16">
        <f t="shared" si="64"/>
        <v>8391.2080000000005</v>
      </c>
      <c r="F559" s="17">
        <f t="shared" si="65"/>
        <v>8391.2080000000005</v>
      </c>
      <c r="G559" s="18">
        <f t="shared" si="66"/>
        <v>0</v>
      </c>
      <c r="H559" s="18">
        <v>12</v>
      </c>
      <c r="I559" s="19" t="s">
        <v>1150</v>
      </c>
      <c r="J559" s="32">
        <v>1</v>
      </c>
      <c r="K559" s="26">
        <v>10000</v>
      </c>
      <c r="L559" s="21">
        <f t="shared" si="67"/>
        <v>0.1917235277685882</v>
      </c>
      <c r="M559" s="30">
        <v>10000</v>
      </c>
      <c r="N559" s="23">
        <f t="shared" si="71"/>
        <v>10000</v>
      </c>
      <c r="O559" s="21">
        <f t="shared" si="68"/>
        <v>0.1917235277685882</v>
      </c>
      <c r="P559" s="24">
        <v>10000</v>
      </c>
      <c r="Q559" s="18">
        <f t="shared" si="72"/>
        <v>10000</v>
      </c>
      <c r="R559" s="21">
        <f t="shared" si="69"/>
        <v>0.1917235277685882</v>
      </c>
    </row>
    <row r="560" spans="1:18" ht="15.5" x14ac:dyDescent="0.45">
      <c r="A560" s="12" t="s">
        <v>1153</v>
      </c>
      <c r="B560" s="25" t="s">
        <v>1154</v>
      </c>
      <c r="C560" s="14" t="s">
        <v>24</v>
      </c>
      <c r="D560" s="19">
        <f>41336/5</f>
        <v>8267.2000000000007</v>
      </c>
      <c r="E560" s="16">
        <f t="shared" si="64"/>
        <v>8391.2080000000005</v>
      </c>
      <c r="F560" s="17">
        <f t="shared" si="65"/>
        <v>8391.2080000000005</v>
      </c>
      <c r="G560" s="18">
        <f t="shared" si="66"/>
        <v>0</v>
      </c>
      <c r="H560" s="18">
        <v>12</v>
      </c>
      <c r="I560" s="19" t="s">
        <v>1150</v>
      </c>
      <c r="J560" s="32">
        <v>1</v>
      </c>
      <c r="K560" s="26">
        <v>10000</v>
      </c>
      <c r="L560" s="21">
        <f t="shared" si="67"/>
        <v>0.1917235277685882</v>
      </c>
      <c r="M560" s="30">
        <v>10000</v>
      </c>
      <c r="N560" s="23">
        <v>10000</v>
      </c>
      <c r="O560" s="21">
        <f t="shared" si="68"/>
        <v>0.1917235277685882</v>
      </c>
      <c r="P560" s="24">
        <v>10000</v>
      </c>
      <c r="Q560" s="18">
        <v>10000</v>
      </c>
      <c r="R560" s="21">
        <f t="shared" si="69"/>
        <v>0.1917235277685882</v>
      </c>
    </row>
    <row r="561" spans="1:18" ht="15.5" x14ac:dyDescent="0.45">
      <c r="A561" s="12" t="s">
        <v>1155</v>
      </c>
      <c r="B561" s="25" t="s">
        <v>1156</v>
      </c>
      <c r="C561" s="14" t="s">
        <v>24</v>
      </c>
      <c r="D561" s="19">
        <f>45144/5</f>
        <v>9028.7999999999993</v>
      </c>
      <c r="E561" s="16">
        <f t="shared" ref="E561:E624" si="73">(D561*1.5%)+D561</f>
        <v>9164.232</v>
      </c>
      <c r="F561" s="17">
        <f t="shared" si="65"/>
        <v>9164.232</v>
      </c>
      <c r="G561" s="18">
        <f t="shared" si="66"/>
        <v>0</v>
      </c>
      <c r="H561" s="18">
        <v>12</v>
      </c>
      <c r="I561" s="19" t="s">
        <v>1157</v>
      </c>
      <c r="J561" s="32">
        <v>1</v>
      </c>
      <c r="K561" s="26">
        <v>11000</v>
      </c>
      <c r="L561" s="21">
        <f t="shared" si="67"/>
        <v>0.20031880467452157</v>
      </c>
      <c r="M561" s="30">
        <v>11000</v>
      </c>
      <c r="N561" s="23">
        <f t="shared" ref="N561:N624" si="74">M561/J561</f>
        <v>11000</v>
      </c>
      <c r="O561" s="21">
        <f t="shared" si="68"/>
        <v>0.20031880467452157</v>
      </c>
      <c r="P561" s="24">
        <v>11000</v>
      </c>
      <c r="Q561" s="18">
        <f t="shared" ref="Q561:Q624" si="75">P561/J561</f>
        <v>11000</v>
      </c>
      <c r="R561" s="21">
        <f t="shared" si="69"/>
        <v>0.20031880467452157</v>
      </c>
    </row>
    <row r="562" spans="1:18" ht="15.5" x14ac:dyDescent="0.45">
      <c r="A562" s="12" t="s">
        <v>1158</v>
      </c>
      <c r="B562" s="25" t="s">
        <v>1159</v>
      </c>
      <c r="C562" s="14" t="s">
        <v>24</v>
      </c>
      <c r="D562" s="66">
        <v>60500</v>
      </c>
      <c r="E562" s="16">
        <f t="shared" si="73"/>
        <v>61407.5</v>
      </c>
      <c r="F562" s="17">
        <f t="shared" si="65"/>
        <v>61407.5</v>
      </c>
      <c r="G562" s="18">
        <f t="shared" si="66"/>
        <v>0</v>
      </c>
      <c r="H562" s="18">
        <v>3</v>
      </c>
      <c r="I562" s="32" t="s">
        <v>48</v>
      </c>
      <c r="J562" s="19">
        <v>1</v>
      </c>
      <c r="K562" s="26">
        <v>73000</v>
      </c>
      <c r="L562" s="21">
        <f t="shared" si="67"/>
        <v>0.18877987216545211</v>
      </c>
      <c r="M562" s="22">
        <v>70000</v>
      </c>
      <c r="N562" s="23">
        <f t="shared" si="74"/>
        <v>70000</v>
      </c>
      <c r="O562" s="21">
        <f t="shared" si="68"/>
        <v>0.13992590481618694</v>
      </c>
      <c r="P562" s="24">
        <v>70000</v>
      </c>
      <c r="Q562" s="18">
        <f t="shared" si="75"/>
        <v>70000</v>
      </c>
      <c r="R562" s="21">
        <f t="shared" si="69"/>
        <v>0.13992590481618694</v>
      </c>
    </row>
    <row r="563" spans="1:18" ht="15.5" x14ac:dyDescent="0.45">
      <c r="A563" s="12" t="s">
        <v>1160</v>
      </c>
      <c r="B563" s="25" t="s">
        <v>1161</v>
      </c>
      <c r="C563" s="14" t="str">
        <f>C562</f>
        <v>OBAT BEBAS</v>
      </c>
      <c r="D563" s="15">
        <v>60549</v>
      </c>
      <c r="E563" s="16">
        <f t="shared" si="73"/>
        <v>61457.235000000001</v>
      </c>
      <c r="F563" s="17">
        <f t="shared" si="65"/>
        <v>61457.235000000001</v>
      </c>
      <c r="G563" s="18">
        <f t="shared" si="66"/>
        <v>0</v>
      </c>
      <c r="H563" s="18">
        <v>2</v>
      </c>
      <c r="I563" s="19" t="s">
        <v>48</v>
      </c>
      <c r="J563" s="32">
        <v>1</v>
      </c>
      <c r="K563" s="26">
        <v>74000</v>
      </c>
      <c r="L563" s="21">
        <f t="shared" si="67"/>
        <v>0.20408931511481113</v>
      </c>
      <c r="M563" s="22">
        <v>70000</v>
      </c>
      <c r="N563" s="23">
        <f t="shared" si="74"/>
        <v>70000</v>
      </c>
      <c r="O563" s="21">
        <f t="shared" si="68"/>
        <v>0.13900340618968621</v>
      </c>
      <c r="P563" s="24">
        <v>69000</v>
      </c>
      <c r="Q563" s="18">
        <f t="shared" si="75"/>
        <v>69000</v>
      </c>
      <c r="R563" s="21">
        <f t="shared" si="69"/>
        <v>0.12273192895840497</v>
      </c>
    </row>
    <row r="564" spans="1:18" ht="15.5" x14ac:dyDescent="0.45">
      <c r="A564" s="12" t="s">
        <v>1162</v>
      </c>
      <c r="B564" s="25" t="s">
        <v>1163</v>
      </c>
      <c r="C564" s="14" t="s">
        <v>892</v>
      </c>
      <c r="D564" s="15">
        <v>98901</v>
      </c>
      <c r="E564" s="16">
        <f t="shared" si="73"/>
        <v>100384.515</v>
      </c>
      <c r="F564" s="17">
        <f t="shared" si="65"/>
        <v>10038.451499999999</v>
      </c>
      <c r="G564" s="18">
        <f t="shared" si="66"/>
        <v>0</v>
      </c>
      <c r="H564" s="18">
        <v>10</v>
      </c>
      <c r="I564" s="19" t="s">
        <v>29</v>
      </c>
      <c r="J564" s="32">
        <v>10</v>
      </c>
      <c r="K564" s="26">
        <v>12000</v>
      </c>
      <c r="L564" s="21">
        <f t="shared" si="67"/>
        <v>0.19540349425406905</v>
      </c>
      <c r="M564" s="22">
        <v>115000</v>
      </c>
      <c r="N564" s="23">
        <f t="shared" si="74"/>
        <v>11500</v>
      </c>
      <c r="O564" s="21">
        <f t="shared" si="68"/>
        <v>0.14559501532681618</v>
      </c>
      <c r="P564" s="24">
        <v>112000</v>
      </c>
      <c r="Q564" s="18">
        <f t="shared" si="75"/>
        <v>11200</v>
      </c>
      <c r="R564" s="21">
        <f t="shared" si="69"/>
        <v>0.11570992797046446</v>
      </c>
    </row>
    <row r="565" spans="1:18" ht="15.5" x14ac:dyDescent="0.45">
      <c r="A565" s="12" t="s">
        <v>1164</v>
      </c>
      <c r="B565" s="25" t="s">
        <v>1165</v>
      </c>
      <c r="C565" s="14" t="str">
        <f>C533</f>
        <v>OBAT BEBAS TERBATAS</v>
      </c>
      <c r="D565" s="15">
        <v>9120</v>
      </c>
      <c r="E565" s="16">
        <f t="shared" si="73"/>
        <v>9256.7999999999993</v>
      </c>
      <c r="F565" s="17">
        <f t="shared" si="65"/>
        <v>9256.7999999999993</v>
      </c>
      <c r="G565" s="18">
        <f t="shared" si="66"/>
        <v>0</v>
      </c>
      <c r="H565" s="18">
        <v>100</v>
      </c>
      <c r="I565" s="19" t="s">
        <v>33</v>
      </c>
      <c r="J565" s="19">
        <v>1</v>
      </c>
      <c r="K565" s="26">
        <v>12000</v>
      </c>
      <c r="L565" s="21">
        <f t="shared" si="67"/>
        <v>0.29634430904848336</v>
      </c>
      <c r="M565" s="22">
        <v>10800</v>
      </c>
      <c r="N565" s="23">
        <f t="shared" si="74"/>
        <v>10800</v>
      </c>
      <c r="O565" s="21">
        <f t="shared" si="68"/>
        <v>0.16670987814363505</v>
      </c>
      <c r="P565" s="24">
        <v>10500</v>
      </c>
      <c r="Q565" s="18">
        <f t="shared" si="75"/>
        <v>10500</v>
      </c>
      <c r="R565" s="21">
        <f t="shared" si="69"/>
        <v>0.13430127041742296</v>
      </c>
    </row>
    <row r="566" spans="1:18" ht="15.5" x14ac:dyDescent="0.45">
      <c r="A566" s="12" t="s">
        <v>1166</v>
      </c>
      <c r="B566" s="25" t="s">
        <v>1167</v>
      </c>
      <c r="C566" s="14" t="s">
        <v>47</v>
      </c>
      <c r="D566" s="15">
        <v>50848</v>
      </c>
      <c r="E566" s="16">
        <f t="shared" si="73"/>
        <v>51610.720000000001</v>
      </c>
      <c r="F566" s="17">
        <f t="shared" si="65"/>
        <v>5161.0720000000001</v>
      </c>
      <c r="G566" s="18">
        <f t="shared" si="66"/>
        <v>0</v>
      </c>
      <c r="H566" s="18">
        <v>100</v>
      </c>
      <c r="I566" s="19" t="s">
        <v>29</v>
      </c>
      <c r="J566" s="28">
        <v>10</v>
      </c>
      <c r="K566" s="26">
        <v>8000</v>
      </c>
      <c r="L566" s="21">
        <f t="shared" si="67"/>
        <v>0.55006556777351678</v>
      </c>
      <c r="M566" s="22">
        <v>60000</v>
      </c>
      <c r="N566" s="23">
        <f t="shared" si="74"/>
        <v>6000</v>
      </c>
      <c r="O566" s="21">
        <f t="shared" si="68"/>
        <v>0.16254917583013759</v>
      </c>
      <c r="P566" s="24">
        <v>58000</v>
      </c>
      <c r="Q566" s="18">
        <f t="shared" si="75"/>
        <v>5800</v>
      </c>
      <c r="R566" s="21">
        <f t="shared" si="69"/>
        <v>0.12379753663579966</v>
      </c>
    </row>
    <row r="567" spans="1:18" ht="15.5" x14ac:dyDescent="0.45">
      <c r="A567" s="12" t="s">
        <v>1168</v>
      </c>
      <c r="B567" s="25" t="s">
        <v>1169</v>
      </c>
      <c r="C567" s="14" t="s">
        <v>47</v>
      </c>
      <c r="D567" s="15">
        <v>17400</v>
      </c>
      <c r="E567" s="16">
        <f t="shared" si="73"/>
        <v>17661</v>
      </c>
      <c r="F567" s="17">
        <f t="shared" si="65"/>
        <v>1766.1</v>
      </c>
      <c r="G567" s="18">
        <f t="shared" si="66"/>
        <v>0</v>
      </c>
      <c r="H567" s="18">
        <v>100</v>
      </c>
      <c r="I567" s="19" t="s">
        <v>29</v>
      </c>
      <c r="J567" s="32">
        <v>10</v>
      </c>
      <c r="K567" s="26">
        <v>3000</v>
      </c>
      <c r="L567" s="21">
        <f t="shared" si="67"/>
        <v>0.69865806013249543</v>
      </c>
      <c r="M567" s="22">
        <v>21500</v>
      </c>
      <c r="N567" s="23">
        <f t="shared" si="74"/>
        <v>2150</v>
      </c>
      <c r="O567" s="21">
        <f t="shared" si="68"/>
        <v>0.2173716097616217</v>
      </c>
      <c r="P567" s="24">
        <v>20500</v>
      </c>
      <c r="Q567" s="18">
        <f t="shared" si="75"/>
        <v>2050</v>
      </c>
      <c r="R567" s="21">
        <f t="shared" si="69"/>
        <v>0.16074967442387186</v>
      </c>
    </row>
    <row r="568" spans="1:18" ht="15.5" x14ac:dyDescent="0.45">
      <c r="A568" s="12" t="s">
        <v>1170</v>
      </c>
      <c r="B568" s="25" t="s">
        <v>1171</v>
      </c>
      <c r="C568" s="14" t="str">
        <f>C567</f>
        <v>OBAT BEBAS TERBATAS</v>
      </c>
      <c r="D568" s="15">
        <v>18750</v>
      </c>
      <c r="E568" s="16">
        <f t="shared" si="73"/>
        <v>19031.25</v>
      </c>
      <c r="F568" s="17">
        <f t="shared" si="65"/>
        <v>19031.25</v>
      </c>
      <c r="G568" s="18">
        <f t="shared" si="66"/>
        <v>0</v>
      </c>
      <c r="H568" s="18">
        <v>4</v>
      </c>
      <c r="I568" s="19" t="s">
        <v>586</v>
      </c>
      <c r="J568" s="32">
        <v>1</v>
      </c>
      <c r="K568" s="26">
        <v>25000</v>
      </c>
      <c r="L568" s="21">
        <f t="shared" si="67"/>
        <v>0.31362889983579639</v>
      </c>
      <c r="M568" s="22">
        <v>24000</v>
      </c>
      <c r="N568" s="23">
        <f t="shared" si="74"/>
        <v>24000</v>
      </c>
      <c r="O568" s="21">
        <f t="shared" si="68"/>
        <v>0.26108374384236455</v>
      </c>
      <c r="P568" s="24">
        <v>23000</v>
      </c>
      <c r="Q568" s="18">
        <f t="shared" si="75"/>
        <v>23000</v>
      </c>
      <c r="R568" s="21">
        <f t="shared" si="69"/>
        <v>0.20853858784893267</v>
      </c>
    </row>
    <row r="569" spans="1:18" ht="15.5" x14ac:dyDescent="0.45">
      <c r="A569" s="12" t="s">
        <v>1172</v>
      </c>
      <c r="B569" s="25" t="s">
        <v>1173</v>
      </c>
      <c r="C569" s="14" t="s">
        <v>24</v>
      </c>
      <c r="D569" s="15">
        <v>21500</v>
      </c>
      <c r="E569" s="16">
        <f t="shared" si="73"/>
        <v>21822.5</v>
      </c>
      <c r="F569" s="17">
        <f t="shared" si="65"/>
        <v>2182.25</v>
      </c>
      <c r="G569" s="18">
        <f t="shared" si="66"/>
        <v>0</v>
      </c>
      <c r="H569" s="18">
        <v>100</v>
      </c>
      <c r="I569" s="19" t="s">
        <v>29</v>
      </c>
      <c r="J569" s="28">
        <v>10</v>
      </c>
      <c r="K569" s="26">
        <v>4000</v>
      </c>
      <c r="L569" s="21">
        <f t="shared" si="67"/>
        <v>0.83297055791041352</v>
      </c>
      <c r="M569" s="22">
        <v>25500</v>
      </c>
      <c r="N569" s="23">
        <f t="shared" si="74"/>
        <v>2550</v>
      </c>
      <c r="O569" s="21">
        <f t="shared" si="68"/>
        <v>0.16851873066788864</v>
      </c>
      <c r="P569" s="40">
        <v>24500</v>
      </c>
      <c r="Q569" s="18">
        <f t="shared" si="75"/>
        <v>2450</v>
      </c>
      <c r="R569" s="21">
        <f t="shared" si="69"/>
        <v>0.12269446672012831</v>
      </c>
    </row>
    <row r="570" spans="1:18" ht="15.5" x14ac:dyDescent="0.45">
      <c r="A570" s="12" t="s">
        <v>1174</v>
      </c>
      <c r="B570" s="25" t="s">
        <v>1175</v>
      </c>
      <c r="C570" s="14" t="s">
        <v>24</v>
      </c>
      <c r="D570" s="15">
        <v>22000</v>
      </c>
      <c r="E570" s="16">
        <f t="shared" si="73"/>
        <v>22330</v>
      </c>
      <c r="F570" s="17">
        <f t="shared" si="65"/>
        <v>2233</v>
      </c>
      <c r="G570" s="18">
        <f t="shared" si="66"/>
        <v>0</v>
      </c>
      <c r="H570" s="18">
        <v>100</v>
      </c>
      <c r="I570" s="19" t="s">
        <v>29</v>
      </c>
      <c r="J570" s="19">
        <v>10</v>
      </c>
      <c r="K570" s="26">
        <v>5000</v>
      </c>
      <c r="L570" s="21">
        <f t="shared" si="67"/>
        <v>1.2391401701746529</v>
      </c>
      <c r="M570" s="22">
        <v>26500</v>
      </c>
      <c r="N570" s="23">
        <f t="shared" si="74"/>
        <v>2650</v>
      </c>
      <c r="O570" s="21">
        <f t="shared" si="68"/>
        <v>0.18674429019256605</v>
      </c>
      <c r="P570" s="83">
        <v>25500</v>
      </c>
      <c r="Q570" s="18">
        <f t="shared" si="75"/>
        <v>2550</v>
      </c>
      <c r="R570" s="21">
        <f t="shared" si="69"/>
        <v>0.141961486789073</v>
      </c>
    </row>
    <row r="571" spans="1:18" ht="15.5" x14ac:dyDescent="0.45">
      <c r="A571" s="12" t="s">
        <v>1176</v>
      </c>
      <c r="B571" s="25" t="s">
        <v>1177</v>
      </c>
      <c r="C571" s="14" t="s">
        <v>47</v>
      </c>
      <c r="D571" s="15">
        <v>4836</v>
      </c>
      <c r="E571" s="16">
        <f t="shared" si="73"/>
        <v>4908.54</v>
      </c>
      <c r="F571" s="17">
        <f t="shared" si="65"/>
        <v>4908.54</v>
      </c>
      <c r="G571" s="18">
        <f t="shared" si="66"/>
        <v>0</v>
      </c>
      <c r="H571" s="18">
        <v>24</v>
      </c>
      <c r="I571" s="32" t="s">
        <v>48</v>
      </c>
      <c r="J571" s="32">
        <v>1</v>
      </c>
      <c r="K571" s="26">
        <v>7000</v>
      </c>
      <c r="L571" s="21">
        <f t="shared" si="67"/>
        <v>0.42608596446193775</v>
      </c>
      <c r="M571" s="22">
        <v>5700</v>
      </c>
      <c r="N571" s="23">
        <f t="shared" si="74"/>
        <v>5700</v>
      </c>
      <c r="O571" s="21">
        <f t="shared" si="68"/>
        <v>0.16124142820472076</v>
      </c>
      <c r="P571" s="24">
        <v>5600</v>
      </c>
      <c r="Q571" s="18">
        <f t="shared" si="75"/>
        <v>5600</v>
      </c>
      <c r="R571" s="21">
        <f t="shared" si="69"/>
        <v>0.14086877156955022</v>
      </c>
    </row>
    <row r="572" spans="1:18" ht="15.5" x14ac:dyDescent="0.45">
      <c r="A572" s="12" t="s">
        <v>1178</v>
      </c>
      <c r="B572" s="25" t="s">
        <v>1179</v>
      </c>
      <c r="C572" s="14" t="str">
        <f>C566</f>
        <v>OBAT BEBAS TERBATAS</v>
      </c>
      <c r="D572" s="19">
        <f>91565/36</f>
        <v>2543.4722222222222</v>
      </c>
      <c r="E572" s="16">
        <f t="shared" si="73"/>
        <v>2581.6243055555556</v>
      </c>
      <c r="F572" s="17">
        <f t="shared" si="65"/>
        <v>2581.6243055555556</v>
      </c>
      <c r="G572" s="18">
        <f t="shared" si="66"/>
        <v>0</v>
      </c>
      <c r="H572" s="18">
        <v>36</v>
      </c>
      <c r="I572" s="19" t="s">
        <v>11</v>
      </c>
      <c r="J572" s="19">
        <v>1</v>
      </c>
      <c r="K572" s="26">
        <v>4000</v>
      </c>
      <c r="L572" s="21">
        <f t="shared" si="67"/>
        <v>0.54941212452646759</v>
      </c>
      <c r="M572" s="30">
        <v>3000</v>
      </c>
      <c r="N572" s="23">
        <f t="shared" si="74"/>
        <v>3000</v>
      </c>
      <c r="O572" s="21">
        <f t="shared" si="68"/>
        <v>0.16205909339485072</v>
      </c>
      <c r="P572" s="24">
        <v>3000</v>
      </c>
      <c r="Q572" s="18">
        <f t="shared" si="75"/>
        <v>3000</v>
      </c>
      <c r="R572" s="21">
        <f t="shared" si="69"/>
        <v>0.16205909339485072</v>
      </c>
    </row>
    <row r="573" spans="1:18" ht="15.5" x14ac:dyDescent="0.45">
      <c r="A573" s="12" t="s">
        <v>1180</v>
      </c>
      <c r="B573" s="25" t="s">
        <v>1181</v>
      </c>
      <c r="C573" s="14" t="s">
        <v>24</v>
      </c>
      <c r="D573" s="19">
        <v>8793</v>
      </c>
      <c r="E573" s="16">
        <f t="shared" si="73"/>
        <v>8924.8950000000004</v>
      </c>
      <c r="F573" s="17">
        <f t="shared" si="65"/>
        <v>8924.8950000000004</v>
      </c>
      <c r="G573" s="18">
        <f t="shared" si="66"/>
        <v>0</v>
      </c>
      <c r="H573" s="18">
        <v>24</v>
      </c>
      <c r="I573" s="19" t="s">
        <v>33</v>
      </c>
      <c r="J573" s="32">
        <v>1</v>
      </c>
      <c r="K573" s="26">
        <v>12000</v>
      </c>
      <c r="L573" s="21">
        <f t="shared" si="67"/>
        <v>0.3445536334040904</v>
      </c>
      <c r="M573" s="30">
        <v>10200</v>
      </c>
      <c r="N573" s="23">
        <f t="shared" si="74"/>
        <v>10200</v>
      </c>
      <c r="O573" s="21">
        <f t="shared" si="68"/>
        <v>0.14287058839347686</v>
      </c>
      <c r="P573" s="24">
        <v>10000</v>
      </c>
      <c r="Q573" s="18">
        <f t="shared" si="75"/>
        <v>10000</v>
      </c>
      <c r="R573" s="21">
        <f t="shared" si="69"/>
        <v>0.12046136117007533</v>
      </c>
    </row>
    <row r="574" spans="1:18" ht="15.5" x14ac:dyDescent="0.45">
      <c r="A574" s="12" t="s">
        <v>1182</v>
      </c>
      <c r="B574" s="25" t="s">
        <v>1183</v>
      </c>
      <c r="C574" s="14" t="s">
        <v>24</v>
      </c>
      <c r="D574" s="66">
        <v>21201</v>
      </c>
      <c r="E574" s="16">
        <f t="shared" si="73"/>
        <v>21519.014999999999</v>
      </c>
      <c r="F574" s="17">
        <f t="shared" si="65"/>
        <v>21519.014999999999</v>
      </c>
      <c r="G574" s="18">
        <f t="shared" si="66"/>
        <v>0</v>
      </c>
      <c r="H574" s="18">
        <v>4</v>
      </c>
      <c r="I574" s="32" t="s">
        <v>48</v>
      </c>
      <c r="J574" s="19">
        <v>1</v>
      </c>
      <c r="K574" s="26">
        <v>26000</v>
      </c>
      <c r="L574" s="21">
        <f t="shared" si="67"/>
        <v>0.20823374118192681</v>
      </c>
      <c r="M574" s="22">
        <v>25000</v>
      </c>
      <c r="N574" s="23">
        <f t="shared" si="74"/>
        <v>25000</v>
      </c>
      <c r="O574" s="21">
        <f t="shared" si="68"/>
        <v>0.16176321267492963</v>
      </c>
      <c r="P574" s="24">
        <v>25000</v>
      </c>
      <c r="Q574" s="18">
        <f t="shared" si="75"/>
        <v>25000</v>
      </c>
      <c r="R574" s="21">
        <f t="shared" si="69"/>
        <v>0.16176321267492963</v>
      </c>
    </row>
    <row r="575" spans="1:18" ht="15.5" x14ac:dyDescent="0.45">
      <c r="A575" s="12" t="s">
        <v>1184</v>
      </c>
      <c r="B575" s="25" t="s">
        <v>1185</v>
      </c>
      <c r="C575" s="14" t="s">
        <v>24</v>
      </c>
      <c r="D575" s="66">
        <v>34959</v>
      </c>
      <c r="E575" s="16">
        <f t="shared" si="73"/>
        <v>35483.385000000002</v>
      </c>
      <c r="F575" s="17">
        <f t="shared" si="65"/>
        <v>35483.385000000002</v>
      </c>
      <c r="G575" s="18">
        <f t="shared" si="66"/>
        <v>0</v>
      </c>
      <c r="H575" s="18">
        <v>2</v>
      </c>
      <c r="I575" s="32" t="s">
        <v>48</v>
      </c>
      <c r="J575" s="19">
        <v>1</v>
      </c>
      <c r="K575" s="26">
        <v>42000</v>
      </c>
      <c r="L575" s="21">
        <f t="shared" si="67"/>
        <v>0.18365257429639245</v>
      </c>
      <c r="M575" s="22">
        <v>40000</v>
      </c>
      <c r="N575" s="23">
        <f t="shared" si="74"/>
        <v>40000</v>
      </c>
      <c r="O575" s="21">
        <f t="shared" si="68"/>
        <v>0.12728816599656426</v>
      </c>
      <c r="P575" s="24">
        <v>40000</v>
      </c>
      <c r="Q575" s="18">
        <f t="shared" si="75"/>
        <v>40000</v>
      </c>
      <c r="R575" s="21">
        <f t="shared" si="69"/>
        <v>0.12728816599656426</v>
      </c>
    </row>
    <row r="576" spans="1:18" ht="15.5" x14ac:dyDescent="0.45">
      <c r="A576" s="12" t="s">
        <v>1186</v>
      </c>
      <c r="B576" s="25" t="s">
        <v>1187</v>
      </c>
      <c r="C576" s="14" t="s">
        <v>24</v>
      </c>
      <c r="D576" s="66">
        <v>5370</v>
      </c>
      <c r="E576" s="16">
        <f t="shared" si="73"/>
        <v>5450.55</v>
      </c>
      <c r="F576" s="17">
        <f t="shared" si="65"/>
        <v>5450.55</v>
      </c>
      <c r="G576" s="18">
        <f t="shared" si="66"/>
        <v>0</v>
      </c>
      <c r="H576" s="18">
        <v>50</v>
      </c>
      <c r="I576" s="32" t="s">
        <v>48</v>
      </c>
      <c r="J576" s="19">
        <v>1</v>
      </c>
      <c r="K576" s="26">
        <v>10000</v>
      </c>
      <c r="L576" s="21">
        <f t="shared" si="67"/>
        <v>0.83467723440753683</v>
      </c>
      <c r="M576" s="22">
        <v>6300</v>
      </c>
      <c r="N576" s="23">
        <f t="shared" si="74"/>
        <v>6300</v>
      </c>
      <c r="O576" s="21">
        <f t="shared" si="68"/>
        <v>0.15584665767674818</v>
      </c>
      <c r="P576" s="24">
        <v>6200</v>
      </c>
      <c r="Q576" s="18">
        <f t="shared" si="75"/>
        <v>6200</v>
      </c>
      <c r="R576" s="21">
        <f t="shared" si="69"/>
        <v>0.13749988533267282</v>
      </c>
    </row>
    <row r="577" spans="1:18" ht="15.5" x14ac:dyDescent="0.45">
      <c r="A577" s="12" t="s">
        <v>1188</v>
      </c>
      <c r="B577" s="25" t="s">
        <v>1189</v>
      </c>
      <c r="C577" s="14" t="s">
        <v>24</v>
      </c>
      <c r="D577" s="28">
        <f>118689/25</f>
        <v>4747.5600000000004</v>
      </c>
      <c r="E577" s="16">
        <f t="shared" si="73"/>
        <v>4818.7734</v>
      </c>
      <c r="F577" s="17">
        <f t="shared" si="65"/>
        <v>4818.7734</v>
      </c>
      <c r="G577" s="18">
        <f t="shared" si="66"/>
        <v>0</v>
      </c>
      <c r="H577" s="18">
        <v>100</v>
      </c>
      <c r="I577" s="28" t="s">
        <v>29</v>
      </c>
      <c r="J577" s="19">
        <v>1</v>
      </c>
      <c r="K577" s="29">
        <v>6000</v>
      </c>
      <c r="L577" s="21">
        <f t="shared" si="67"/>
        <v>0.2451301403797074</v>
      </c>
      <c r="M577" s="30">
        <v>5700</v>
      </c>
      <c r="N577" s="23">
        <f t="shared" si="74"/>
        <v>5700</v>
      </c>
      <c r="O577" s="21">
        <f t="shared" si="68"/>
        <v>0.18287363336072204</v>
      </c>
      <c r="P577" s="24">
        <v>5400</v>
      </c>
      <c r="Q577" s="18">
        <f t="shared" si="75"/>
        <v>5400</v>
      </c>
      <c r="R577" s="21">
        <f t="shared" si="69"/>
        <v>0.12061712634173667</v>
      </c>
    </row>
    <row r="578" spans="1:18" ht="15.5" x14ac:dyDescent="0.45">
      <c r="A578" s="12" t="s">
        <v>1190</v>
      </c>
      <c r="B578" s="25" t="s">
        <v>1191</v>
      </c>
      <c r="C578" s="14" t="s">
        <v>24</v>
      </c>
      <c r="D578" s="15">
        <v>18357</v>
      </c>
      <c r="E578" s="16">
        <f t="shared" si="73"/>
        <v>18632.355</v>
      </c>
      <c r="F578" s="17">
        <f t="shared" si="65"/>
        <v>18632.355</v>
      </c>
      <c r="G578" s="18">
        <f t="shared" si="66"/>
        <v>0</v>
      </c>
      <c r="H578" s="18">
        <v>100</v>
      </c>
      <c r="I578" s="32" t="s">
        <v>48</v>
      </c>
      <c r="J578" s="19">
        <v>1</v>
      </c>
      <c r="K578" s="26">
        <v>23000</v>
      </c>
      <c r="L578" s="21">
        <f t="shared" si="67"/>
        <v>0.2344118604438355</v>
      </c>
      <c r="M578" s="22">
        <v>22000</v>
      </c>
      <c r="N578" s="23">
        <f t="shared" si="74"/>
        <v>22000</v>
      </c>
      <c r="O578" s="21">
        <f t="shared" si="68"/>
        <v>0.18074177955497309</v>
      </c>
      <c r="P578" s="24">
        <v>22000</v>
      </c>
      <c r="Q578" s="18">
        <f t="shared" si="75"/>
        <v>22000</v>
      </c>
      <c r="R578" s="21">
        <f t="shared" si="69"/>
        <v>0.18074177955497309</v>
      </c>
    </row>
    <row r="579" spans="1:18" ht="15.5" x14ac:dyDescent="0.45">
      <c r="A579" s="12" t="s">
        <v>1192</v>
      </c>
      <c r="B579" s="25" t="s">
        <v>1193</v>
      </c>
      <c r="C579" s="14" t="s">
        <v>47</v>
      </c>
      <c r="D579" s="41">
        <f>15000/6</f>
        <v>2500</v>
      </c>
      <c r="E579" s="16">
        <f t="shared" si="73"/>
        <v>2537.5</v>
      </c>
      <c r="F579" s="17">
        <f t="shared" si="65"/>
        <v>2537.5</v>
      </c>
      <c r="G579" s="18">
        <f t="shared" si="66"/>
        <v>0</v>
      </c>
      <c r="H579" s="18">
        <v>6</v>
      </c>
      <c r="I579" s="32" t="s">
        <v>63</v>
      </c>
      <c r="J579" s="28">
        <v>1</v>
      </c>
      <c r="K579" s="26">
        <v>3500</v>
      </c>
      <c r="L579" s="21">
        <f t="shared" si="67"/>
        <v>0.37931034482758619</v>
      </c>
      <c r="M579" s="22">
        <v>3000</v>
      </c>
      <c r="N579" s="23">
        <f t="shared" si="74"/>
        <v>3000</v>
      </c>
      <c r="O579" s="21">
        <f t="shared" si="68"/>
        <v>0.18226600985221675</v>
      </c>
      <c r="P579" s="24">
        <v>3000</v>
      </c>
      <c r="Q579" s="18">
        <f t="shared" si="75"/>
        <v>3000</v>
      </c>
      <c r="R579" s="21">
        <f t="shared" si="69"/>
        <v>0.18226600985221675</v>
      </c>
    </row>
    <row r="580" spans="1:18" ht="15.5" x14ac:dyDescent="0.45">
      <c r="A580" s="12" t="s">
        <v>1194</v>
      </c>
      <c r="B580" s="25" t="s">
        <v>1195</v>
      </c>
      <c r="C580" s="14" t="s">
        <v>24</v>
      </c>
      <c r="D580" s="15">
        <f>94798/12</f>
        <v>7899.833333333333</v>
      </c>
      <c r="E580" s="16">
        <f t="shared" si="73"/>
        <v>8018.3308333333334</v>
      </c>
      <c r="F580" s="17">
        <f t="shared" si="65"/>
        <v>8018.3308333333334</v>
      </c>
      <c r="G580" s="18">
        <f t="shared" si="66"/>
        <v>0</v>
      </c>
      <c r="H580" s="18">
        <v>100</v>
      </c>
      <c r="I580" s="28" t="s">
        <v>29</v>
      </c>
      <c r="J580" s="19">
        <v>1</v>
      </c>
      <c r="K580" s="26">
        <v>10000</v>
      </c>
      <c r="L580" s="21">
        <f t="shared" si="67"/>
        <v>0.24714235516805919</v>
      </c>
      <c r="M580" s="22">
        <v>10000</v>
      </c>
      <c r="N580" s="23">
        <f t="shared" si="74"/>
        <v>10000</v>
      </c>
      <c r="O580" s="21">
        <f t="shared" si="68"/>
        <v>0.24714235516805919</v>
      </c>
      <c r="P580" s="24">
        <v>9000</v>
      </c>
      <c r="Q580" s="18">
        <f t="shared" si="75"/>
        <v>9000</v>
      </c>
      <c r="R580" s="21">
        <f t="shared" si="69"/>
        <v>0.12242811965125326</v>
      </c>
    </row>
    <row r="581" spans="1:18" ht="15.5" x14ac:dyDescent="0.45">
      <c r="A581" s="12" t="s">
        <v>1196</v>
      </c>
      <c r="B581" s="25" t="s">
        <v>1197</v>
      </c>
      <c r="C581" s="14" t="str">
        <f>C580</f>
        <v>OBAT BEBAS</v>
      </c>
      <c r="D581" s="15">
        <v>245726</v>
      </c>
      <c r="E581" s="16">
        <f t="shared" si="73"/>
        <v>249411.89</v>
      </c>
      <c r="F581" s="17">
        <f t="shared" ref="F581:F644" si="76">E581/J581</f>
        <v>9976.4755999999998</v>
      </c>
      <c r="G581" s="18">
        <f t="shared" ref="G581:G644" si="77">F581*T581</f>
        <v>0</v>
      </c>
      <c r="H581" s="18">
        <v>100</v>
      </c>
      <c r="I581" s="19" t="s">
        <v>29</v>
      </c>
      <c r="J581" s="19">
        <v>25</v>
      </c>
      <c r="K581" s="26">
        <v>12500</v>
      </c>
      <c r="L581" s="21">
        <f t="shared" ref="L581:L644" si="78">(K581-F581)/F581</f>
        <v>0.25294748377874049</v>
      </c>
      <c r="M581" s="22">
        <v>285000</v>
      </c>
      <c r="N581" s="23">
        <f t="shared" si="74"/>
        <v>11400</v>
      </c>
      <c r="O581" s="21">
        <f t="shared" ref="O581:O644" si="79">(N581-F581)/F581</f>
        <v>0.14268810520621134</v>
      </c>
      <c r="P581" s="24">
        <v>280000</v>
      </c>
      <c r="Q581" s="18">
        <f t="shared" si="75"/>
        <v>11200</v>
      </c>
      <c r="R581" s="21">
        <f t="shared" ref="R581:R644" si="80">(Q581-F581)/F581</f>
        <v>0.12264094546575148</v>
      </c>
    </row>
    <row r="582" spans="1:18" ht="15.5" x14ac:dyDescent="0.45">
      <c r="A582" s="12" t="s">
        <v>1198</v>
      </c>
      <c r="B582" s="25" t="s">
        <v>1199</v>
      </c>
      <c r="C582" s="14" t="str">
        <f>C575</f>
        <v>OBAT BEBAS</v>
      </c>
      <c r="D582" s="52">
        <v>69930</v>
      </c>
      <c r="E582" s="16">
        <f t="shared" si="73"/>
        <v>70978.95</v>
      </c>
      <c r="F582" s="17">
        <f t="shared" si="76"/>
        <v>7097.8949999999995</v>
      </c>
      <c r="G582" s="18">
        <f t="shared" si="77"/>
        <v>0</v>
      </c>
      <c r="H582" s="18">
        <v>100</v>
      </c>
      <c r="I582" s="19" t="s">
        <v>29</v>
      </c>
      <c r="J582" s="32">
        <v>10</v>
      </c>
      <c r="K582" s="26">
        <v>10000</v>
      </c>
      <c r="L582" s="21">
        <f t="shared" si="78"/>
        <v>0.40886840394229568</v>
      </c>
      <c r="M582" s="30">
        <v>82000</v>
      </c>
      <c r="N582" s="23">
        <f t="shared" si="74"/>
        <v>8200</v>
      </c>
      <c r="O582" s="21">
        <f t="shared" si="79"/>
        <v>0.15527209123268243</v>
      </c>
      <c r="P582" s="24">
        <v>80000</v>
      </c>
      <c r="Q582" s="18">
        <f t="shared" si="75"/>
        <v>8000</v>
      </c>
      <c r="R582" s="21">
        <f t="shared" si="80"/>
        <v>0.12709472315383652</v>
      </c>
    </row>
    <row r="583" spans="1:18" ht="15.5" x14ac:dyDescent="0.45">
      <c r="A583" s="12" t="s">
        <v>1200</v>
      </c>
      <c r="B583" s="25" t="s">
        <v>1201</v>
      </c>
      <c r="C583" s="14" t="s">
        <v>47</v>
      </c>
      <c r="D583" s="41">
        <v>48396</v>
      </c>
      <c r="E583" s="16">
        <f t="shared" si="73"/>
        <v>49121.94</v>
      </c>
      <c r="F583" s="17">
        <f t="shared" si="76"/>
        <v>49121.94</v>
      </c>
      <c r="G583" s="18">
        <f t="shared" si="77"/>
        <v>0</v>
      </c>
      <c r="H583" s="18">
        <v>1</v>
      </c>
      <c r="I583" s="32" t="s">
        <v>48</v>
      </c>
      <c r="J583" s="19">
        <v>1</v>
      </c>
      <c r="K583" s="26">
        <v>58000</v>
      </c>
      <c r="L583" s="21">
        <f t="shared" si="78"/>
        <v>0.18073512568925407</v>
      </c>
      <c r="M583" s="22">
        <v>58000</v>
      </c>
      <c r="N583" s="23">
        <f t="shared" si="74"/>
        <v>58000</v>
      </c>
      <c r="O583" s="21">
        <f t="shared" si="79"/>
        <v>0.18073512568925407</v>
      </c>
      <c r="P583" s="24">
        <v>55000</v>
      </c>
      <c r="Q583" s="18">
        <f t="shared" si="75"/>
        <v>55000</v>
      </c>
      <c r="R583" s="21">
        <f t="shared" si="80"/>
        <v>0.11966261918808575</v>
      </c>
    </row>
    <row r="584" spans="1:18" ht="15.5" x14ac:dyDescent="0.45">
      <c r="A584" s="12" t="s">
        <v>1202</v>
      </c>
      <c r="B584" s="25" t="s">
        <v>1203</v>
      </c>
      <c r="C584" s="14" t="str">
        <f>C576</f>
        <v>OBAT BEBAS</v>
      </c>
      <c r="D584" s="15">
        <v>10700</v>
      </c>
      <c r="E584" s="16">
        <f t="shared" si="73"/>
        <v>10860.5</v>
      </c>
      <c r="F584" s="17">
        <f t="shared" si="76"/>
        <v>10860.5</v>
      </c>
      <c r="G584" s="18">
        <f t="shared" si="77"/>
        <v>0</v>
      </c>
      <c r="H584" s="18">
        <v>100</v>
      </c>
      <c r="I584" s="19" t="s">
        <v>33</v>
      </c>
      <c r="J584" s="19">
        <v>1</v>
      </c>
      <c r="K584" s="26">
        <v>13000</v>
      </c>
      <c r="L584" s="21">
        <f t="shared" si="78"/>
        <v>0.19699829657934717</v>
      </c>
      <c r="M584" s="22">
        <v>12500</v>
      </c>
      <c r="N584" s="23">
        <f t="shared" si="74"/>
        <v>12500</v>
      </c>
      <c r="O584" s="21">
        <f t="shared" si="79"/>
        <v>0.1509599005570646</v>
      </c>
      <c r="P584" s="24">
        <v>12200</v>
      </c>
      <c r="Q584" s="18">
        <f t="shared" si="75"/>
        <v>12200</v>
      </c>
      <c r="R584" s="21">
        <f t="shared" si="80"/>
        <v>0.12333686294369504</v>
      </c>
    </row>
    <row r="585" spans="1:18" ht="15.5" x14ac:dyDescent="0.45">
      <c r="A585" s="12" t="s">
        <v>1204</v>
      </c>
      <c r="B585" s="34" t="s">
        <v>1205</v>
      </c>
      <c r="C585" s="33" t="str">
        <f t="shared" ref="C585:C590" si="81">C584</f>
        <v>OBAT BEBAS</v>
      </c>
      <c r="D585" s="16">
        <v>10182</v>
      </c>
      <c r="E585" s="16">
        <f t="shared" si="73"/>
        <v>10334.73</v>
      </c>
      <c r="F585" s="17">
        <f t="shared" si="76"/>
        <v>10334.73</v>
      </c>
      <c r="G585" s="18">
        <f t="shared" si="77"/>
        <v>0</v>
      </c>
      <c r="H585" s="18">
        <v>100</v>
      </c>
      <c r="I585" s="19" t="s">
        <v>33</v>
      </c>
      <c r="J585" s="19">
        <v>1</v>
      </c>
      <c r="K585" s="26">
        <v>14000</v>
      </c>
      <c r="L585" s="21">
        <f t="shared" si="78"/>
        <v>0.35465561267686729</v>
      </c>
      <c r="M585" s="22">
        <v>12500</v>
      </c>
      <c r="N585" s="23">
        <f t="shared" si="74"/>
        <v>12500</v>
      </c>
      <c r="O585" s="21">
        <f t="shared" si="79"/>
        <v>0.20951393989006006</v>
      </c>
      <c r="P585" s="40">
        <v>12000</v>
      </c>
      <c r="Q585" s="18">
        <f t="shared" si="75"/>
        <v>12000</v>
      </c>
      <c r="R585" s="21">
        <f t="shared" si="80"/>
        <v>0.16113338229445767</v>
      </c>
    </row>
    <row r="586" spans="1:18" ht="15.5" x14ac:dyDescent="0.45">
      <c r="A586" s="12" t="s">
        <v>1206</v>
      </c>
      <c r="B586" s="25" t="s">
        <v>1207</v>
      </c>
      <c r="C586" s="14" t="str">
        <f t="shared" si="81"/>
        <v>OBAT BEBAS</v>
      </c>
      <c r="D586" s="15">
        <v>14344</v>
      </c>
      <c r="E586" s="16">
        <f t="shared" si="73"/>
        <v>14559.16</v>
      </c>
      <c r="F586" s="17">
        <f t="shared" si="76"/>
        <v>14559.16</v>
      </c>
      <c r="G586" s="18">
        <f t="shared" si="77"/>
        <v>0</v>
      </c>
      <c r="H586" s="18">
        <v>100</v>
      </c>
      <c r="I586" s="19" t="s">
        <v>33</v>
      </c>
      <c r="J586" s="19">
        <v>1</v>
      </c>
      <c r="K586" s="26">
        <v>18000</v>
      </c>
      <c r="L586" s="21">
        <f t="shared" si="78"/>
        <v>0.23633506328661819</v>
      </c>
      <c r="M586" s="22">
        <v>17000</v>
      </c>
      <c r="N586" s="23">
        <f t="shared" si="74"/>
        <v>17000</v>
      </c>
      <c r="O586" s="21">
        <f t="shared" si="79"/>
        <v>0.16764978199291719</v>
      </c>
      <c r="P586" s="24">
        <v>16700</v>
      </c>
      <c r="Q586" s="18">
        <f t="shared" si="75"/>
        <v>16700</v>
      </c>
      <c r="R586" s="21">
        <f t="shared" si="80"/>
        <v>0.14704419760480689</v>
      </c>
    </row>
    <row r="587" spans="1:18" ht="15.5" x14ac:dyDescent="0.45">
      <c r="A587" s="12" t="s">
        <v>1208</v>
      </c>
      <c r="B587" s="25" t="s">
        <v>1209</v>
      </c>
      <c r="C587" s="14" t="str">
        <f t="shared" si="81"/>
        <v>OBAT BEBAS</v>
      </c>
      <c r="D587" s="15">
        <v>10600</v>
      </c>
      <c r="E587" s="16">
        <f t="shared" si="73"/>
        <v>10759</v>
      </c>
      <c r="F587" s="17">
        <f t="shared" si="76"/>
        <v>10759</v>
      </c>
      <c r="G587" s="18">
        <f t="shared" si="77"/>
        <v>0</v>
      </c>
      <c r="H587" s="18">
        <v>100</v>
      </c>
      <c r="I587" s="19" t="s">
        <v>72</v>
      </c>
      <c r="J587" s="19">
        <v>1</v>
      </c>
      <c r="K587" s="26">
        <v>15000</v>
      </c>
      <c r="L587" s="21">
        <f t="shared" si="78"/>
        <v>0.39418161539176505</v>
      </c>
      <c r="M587" s="22">
        <v>13000</v>
      </c>
      <c r="N587" s="23">
        <f t="shared" si="74"/>
        <v>13000</v>
      </c>
      <c r="O587" s="21">
        <f t="shared" si="79"/>
        <v>0.20829073333952969</v>
      </c>
      <c r="P587" s="24">
        <v>12000</v>
      </c>
      <c r="Q587" s="18">
        <f t="shared" si="75"/>
        <v>12000</v>
      </c>
      <c r="R587" s="21">
        <f t="shared" si="80"/>
        <v>0.11534529231341202</v>
      </c>
    </row>
    <row r="588" spans="1:18" ht="15.5" x14ac:dyDescent="0.45">
      <c r="A588" s="12" t="s">
        <v>1210</v>
      </c>
      <c r="B588" s="25" t="s">
        <v>1211</v>
      </c>
      <c r="C588" s="14" t="str">
        <f t="shared" si="81"/>
        <v>OBAT BEBAS</v>
      </c>
      <c r="D588" s="15">
        <v>4165</v>
      </c>
      <c r="E588" s="16">
        <f t="shared" si="73"/>
        <v>4227.4750000000004</v>
      </c>
      <c r="F588" s="17">
        <f t="shared" si="76"/>
        <v>4227.4750000000004</v>
      </c>
      <c r="G588" s="18">
        <f t="shared" si="77"/>
        <v>0</v>
      </c>
      <c r="H588" s="18">
        <v>100</v>
      </c>
      <c r="I588" s="19" t="s">
        <v>33</v>
      </c>
      <c r="J588" s="19">
        <v>1</v>
      </c>
      <c r="K588" s="26">
        <v>7000</v>
      </c>
      <c r="L588" s="21">
        <f t="shared" si="78"/>
        <v>0.6558347476921802</v>
      </c>
      <c r="M588" s="22">
        <v>5300</v>
      </c>
      <c r="N588" s="23">
        <f t="shared" si="74"/>
        <v>5300</v>
      </c>
      <c r="O588" s="21">
        <f t="shared" si="79"/>
        <v>0.25370345182407927</v>
      </c>
      <c r="P588" s="24">
        <v>5200</v>
      </c>
      <c r="Q588" s="18">
        <f t="shared" si="75"/>
        <v>5200</v>
      </c>
      <c r="R588" s="21">
        <f t="shared" si="80"/>
        <v>0.230048669714191</v>
      </c>
    </row>
    <row r="589" spans="1:18" ht="15.5" x14ac:dyDescent="0.45">
      <c r="A589" s="12" t="s">
        <v>1212</v>
      </c>
      <c r="B589" s="25" t="s">
        <v>1213</v>
      </c>
      <c r="C589" s="14" t="str">
        <f t="shared" si="81"/>
        <v>OBAT BEBAS</v>
      </c>
      <c r="D589" s="15">
        <v>4850</v>
      </c>
      <c r="E589" s="16">
        <f t="shared" si="73"/>
        <v>4922.75</v>
      </c>
      <c r="F589" s="17">
        <f t="shared" si="76"/>
        <v>4922.75</v>
      </c>
      <c r="G589" s="18">
        <f t="shared" si="77"/>
        <v>0</v>
      </c>
      <c r="H589" s="18">
        <v>100</v>
      </c>
      <c r="I589" s="19" t="s">
        <v>33</v>
      </c>
      <c r="J589" s="32">
        <v>1</v>
      </c>
      <c r="K589" s="26">
        <v>8000</v>
      </c>
      <c r="L589" s="21">
        <f t="shared" si="78"/>
        <v>0.62510791732263471</v>
      </c>
      <c r="M589" s="22">
        <v>5700</v>
      </c>
      <c r="N589" s="23">
        <f t="shared" si="74"/>
        <v>5700</v>
      </c>
      <c r="O589" s="21">
        <f t="shared" si="79"/>
        <v>0.15788939109237723</v>
      </c>
      <c r="P589" s="24">
        <v>5500</v>
      </c>
      <c r="Q589" s="18">
        <f t="shared" si="75"/>
        <v>5500</v>
      </c>
      <c r="R589" s="21">
        <f t="shared" si="80"/>
        <v>0.11726169315931136</v>
      </c>
    </row>
    <row r="590" spans="1:18" ht="15.5" x14ac:dyDescent="0.45">
      <c r="A590" s="12" t="s">
        <v>1214</v>
      </c>
      <c r="B590" s="25" t="s">
        <v>1215</v>
      </c>
      <c r="C590" s="14" t="str">
        <f t="shared" si="81"/>
        <v>OBAT BEBAS</v>
      </c>
      <c r="D590" s="27">
        <v>67150</v>
      </c>
      <c r="E590" s="16">
        <f t="shared" si="73"/>
        <v>68157.25</v>
      </c>
      <c r="F590" s="17">
        <f t="shared" si="76"/>
        <v>6815.7250000000004</v>
      </c>
      <c r="G590" s="18">
        <f t="shared" si="77"/>
        <v>0</v>
      </c>
      <c r="H590" s="18">
        <v>100</v>
      </c>
      <c r="I590" s="19" t="s">
        <v>29</v>
      </c>
      <c r="J590" s="19">
        <v>10</v>
      </c>
      <c r="K590" s="29">
        <v>9000</v>
      </c>
      <c r="L590" s="21">
        <f t="shared" si="78"/>
        <v>0.32047581145072601</v>
      </c>
      <c r="M590" s="30">
        <v>78000</v>
      </c>
      <c r="N590" s="23">
        <f t="shared" si="74"/>
        <v>7800</v>
      </c>
      <c r="O590" s="21">
        <f t="shared" si="79"/>
        <v>0.14441236992396253</v>
      </c>
      <c r="P590" s="24">
        <v>76000</v>
      </c>
      <c r="Q590" s="18">
        <f t="shared" si="75"/>
        <v>7600</v>
      </c>
      <c r="R590" s="21">
        <f t="shared" si="80"/>
        <v>0.1150684630028353</v>
      </c>
    </row>
    <row r="591" spans="1:18" ht="15.5" x14ac:dyDescent="0.45">
      <c r="A591" s="12" t="s">
        <v>1216</v>
      </c>
      <c r="B591" s="25" t="s">
        <v>1217</v>
      </c>
      <c r="C591" s="14" t="s">
        <v>47</v>
      </c>
      <c r="D591" s="15">
        <v>9853</v>
      </c>
      <c r="E591" s="16">
        <f t="shared" si="73"/>
        <v>10000.795</v>
      </c>
      <c r="F591" s="17">
        <f t="shared" si="76"/>
        <v>10000.795</v>
      </c>
      <c r="G591" s="18">
        <f t="shared" si="77"/>
        <v>0</v>
      </c>
      <c r="H591" s="18">
        <v>24</v>
      </c>
      <c r="I591" s="32" t="s">
        <v>48</v>
      </c>
      <c r="J591" s="32">
        <v>1</v>
      </c>
      <c r="K591" s="26">
        <v>14000</v>
      </c>
      <c r="L591" s="21">
        <f t="shared" si="78"/>
        <v>0.3998887088476466</v>
      </c>
      <c r="M591" s="22">
        <v>12000</v>
      </c>
      <c r="N591" s="23">
        <f t="shared" si="74"/>
        <v>12000</v>
      </c>
      <c r="O591" s="21">
        <f t="shared" si="79"/>
        <v>0.19990460758369707</v>
      </c>
      <c r="P591" s="24">
        <v>11500</v>
      </c>
      <c r="Q591" s="18">
        <f t="shared" si="75"/>
        <v>11500</v>
      </c>
      <c r="R591" s="21">
        <f t="shared" si="80"/>
        <v>0.1499085822677097</v>
      </c>
    </row>
    <row r="592" spans="1:18" ht="15.5" x14ac:dyDescent="0.45">
      <c r="A592" s="12" t="s">
        <v>1218</v>
      </c>
      <c r="B592" s="25" t="s">
        <v>1219</v>
      </c>
      <c r="C592" s="14" t="s">
        <v>47</v>
      </c>
      <c r="D592" s="15">
        <v>6683</v>
      </c>
      <c r="E592" s="16">
        <f t="shared" si="73"/>
        <v>6783.2449999999999</v>
      </c>
      <c r="F592" s="17">
        <f t="shared" si="76"/>
        <v>6783.2449999999999</v>
      </c>
      <c r="G592" s="18">
        <f t="shared" si="77"/>
        <v>0</v>
      </c>
      <c r="H592" s="18">
        <v>24</v>
      </c>
      <c r="I592" s="32" t="s">
        <v>48</v>
      </c>
      <c r="J592" s="32">
        <v>1</v>
      </c>
      <c r="K592" s="26">
        <v>10000</v>
      </c>
      <c r="L592" s="21">
        <f t="shared" si="78"/>
        <v>0.47422067166968024</v>
      </c>
      <c r="M592" s="22">
        <v>7800</v>
      </c>
      <c r="N592" s="23">
        <f t="shared" si="74"/>
        <v>7800</v>
      </c>
      <c r="O592" s="21">
        <f t="shared" si="79"/>
        <v>0.1498921239023506</v>
      </c>
      <c r="P592" s="24">
        <v>7700</v>
      </c>
      <c r="Q592" s="18">
        <f t="shared" si="75"/>
        <v>7700</v>
      </c>
      <c r="R592" s="21">
        <f t="shared" si="80"/>
        <v>0.13514991718565378</v>
      </c>
    </row>
    <row r="593" spans="1:18" ht="15.5" x14ac:dyDescent="0.45">
      <c r="A593" s="12" t="s">
        <v>1220</v>
      </c>
      <c r="B593" s="25" t="s">
        <v>1221</v>
      </c>
      <c r="C593" s="14" t="str">
        <f>C592</f>
        <v>OBAT BEBAS TERBATAS</v>
      </c>
      <c r="D593" s="15">
        <v>6484</v>
      </c>
      <c r="E593" s="16">
        <f t="shared" si="73"/>
        <v>6581.26</v>
      </c>
      <c r="F593" s="17">
        <f t="shared" si="76"/>
        <v>6581.26</v>
      </c>
      <c r="G593" s="18">
        <f t="shared" si="77"/>
        <v>0</v>
      </c>
      <c r="H593" s="18">
        <v>100</v>
      </c>
      <c r="I593" s="19" t="s">
        <v>33</v>
      </c>
      <c r="J593" s="19">
        <v>1</v>
      </c>
      <c r="K593" s="26">
        <v>9000</v>
      </c>
      <c r="L593" s="21">
        <f t="shared" si="78"/>
        <v>0.36751928961931296</v>
      </c>
      <c r="M593" s="22">
        <v>7600</v>
      </c>
      <c r="N593" s="23">
        <f t="shared" si="74"/>
        <v>7600</v>
      </c>
      <c r="O593" s="21">
        <f t="shared" si="79"/>
        <v>0.15479406678964205</v>
      </c>
      <c r="P593" s="24">
        <v>7300</v>
      </c>
      <c r="Q593" s="18">
        <f t="shared" si="75"/>
        <v>7300</v>
      </c>
      <c r="R593" s="21">
        <f t="shared" si="80"/>
        <v>0.10921009046899829</v>
      </c>
    </row>
    <row r="594" spans="1:18" ht="15.5" x14ac:dyDescent="0.45">
      <c r="A594" s="12" t="s">
        <v>1222</v>
      </c>
      <c r="B594" s="34" t="s">
        <v>1223</v>
      </c>
      <c r="C594" s="14" t="s">
        <v>47</v>
      </c>
      <c r="D594" s="15">
        <v>6650</v>
      </c>
      <c r="E594" s="16">
        <f t="shared" si="73"/>
        <v>6749.75</v>
      </c>
      <c r="F594" s="17">
        <f t="shared" si="76"/>
        <v>6749.75</v>
      </c>
      <c r="G594" s="18">
        <f t="shared" si="77"/>
        <v>0</v>
      </c>
      <c r="H594" s="18">
        <v>33</v>
      </c>
      <c r="I594" s="32" t="s">
        <v>48</v>
      </c>
      <c r="J594" s="32">
        <v>1</v>
      </c>
      <c r="K594" s="26">
        <v>10000</v>
      </c>
      <c r="L594" s="21">
        <f t="shared" si="78"/>
        <v>0.4815363531982666</v>
      </c>
      <c r="M594" s="22">
        <v>8200</v>
      </c>
      <c r="N594" s="23">
        <f t="shared" si="74"/>
        <v>8200</v>
      </c>
      <c r="O594" s="21">
        <f t="shared" si="79"/>
        <v>0.21485980962257861</v>
      </c>
      <c r="P594" s="24">
        <v>8000</v>
      </c>
      <c r="Q594" s="18">
        <f t="shared" si="75"/>
        <v>8000</v>
      </c>
      <c r="R594" s="21">
        <f t="shared" si="80"/>
        <v>0.18522908255861328</v>
      </c>
    </row>
    <row r="595" spans="1:18" ht="15.5" x14ac:dyDescent="0.45">
      <c r="A595" s="12" t="s">
        <v>1224</v>
      </c>
      <c r="B595" s="34" t="s">
        <v>1225</v>
      </c>
      <c r="C595" s="14" t="s">
        <v>32</v>
      </c>
      <c r="D595" s="66">
        <v>15799</v>
      </c>
      <c r="E595" s="16">
        <f t="shared" si="73"/>
        <v>16035.985000000001</v>
      </c>
      <c r="F595" s="17">
        <f t="shared" si="76"/>
        <v>3207.1970000000001</v>
      </c>
      <c r="G595" s="18">
        <f t="shared" si="77"/>
        <v>0</v>
      </c>
      <c r="H595" s="18">
        <v>15</v>
      </c>
      <c r="I595" s="32" t="s">
        <v>29</v>
      </c>
      <c r="J595" s="19">
        <v>5</v>
      </c>
      <c r="K595" s="26">
        <v>5000</v>
      </c>
      <c r="L595" s="21">
        <f t="shared" si="78"/>
        <v>0.55899372567385164</v>
      </c>
      <c r="M595" s="22">
        <v>19000</v>
      </c>
      <c r="N595" s="23">
        <f t="shared" si="74"/>
        <v>3800</v>
      </c>
      <c r="O595" s="21">
        <f t="shared" si="79"/>
        <v>0.18483523151212722</v>
      </c>
      <c r="P595" s="24">
        <v>18000</v>
      </c>
      <c r="Q595" s="18">
        <f t="shared" si="75"/>
        <v>3600</v>
      </c>
      <c r="R595" s="21">
        <f t="shared" si="80"/>
        <v>0.12247548248517315</v>
      </c>
    </row>
    <row r="596" spans="1:18" ht="15.5" x14ac:dyDescent="0.45">
      <c r="A596" s="12" t="s">
        <v>1226</v>
      </c>
      <c r="B596" s="34" t="s">
        <v>1227</v>
      </c>
      <c r="C596" s="14" t="str">
        <f>C595</f>
        <v>OBAT KERAS</v>
      </c>
      <c r="D596" s="15">
        <f>10621/2</f>
        <v>5310.5</v>
      </c>
      <c r="E596" s="16">
        <f t="shared" si="73"/>
        <v>5390.1575000000003</v>
      </c>
      <c r="F596" s="17">
        <f t="shared" si="76"/>
        <v>5390.1575000000003</v>
      </c>
      <c r="G596" s="18">
        <f t="shared" si="77"/>
        <v>0</v>
      </c>
      <c r="H596" s="18">
        <v>100</v>
      </c>
      <c r="I596" s="19" t="s">
        <v>33</v>
      </c>
      <c r="J596" s="19">
        <v>1</v>
      </c>
      <c r="K596" s="26">
        <v>8000</v>
      </c>
      <c r="L596" s="21">
        <f t="shared" si="78"/>
        <v>0.48418668656713643</v>
      </c>
      <c r="M596" s="22">
        <v>6800</v>
      </c>
      <c r="N596" s="23">
        <f t="shared" si="74"/>
        <v>6800</v>
      </c>
      <c r="O596" s="21">
        <f t="shared" si="79"/>
        <v>0.26155868358206597</v>
      </c>
      <c r="P596" s="24">
        <v>6600</v>
      </c>
      <c r="Q596" s="18">
        <f t="shared" si="75"/>
        <v>6600</v>
      </c>
      <c r="R596" s="21">
        <f t="shared" si="80"/>
        <v>0.22445401641788754</v>
      </c>
    </row>
    <row r="597" spans="1:18" ht="15.5" x14ac:dyDescent="0.45">
      <c r="A597" s="12" t="s">
        <v>1228</v>
      </c>
      <c r="B597" s="25" t="s">
        <v>1229</v>
      </c>
      <c r="C597" s="14" t="s">
        <v>47</v>
      </c>
      <c r="D597" s="15">
        <v>43277</v>
      </c>
      <c r="E597" s="16">
        <f t="shared" si="73"/>
        <v>43926.154999999999</v>
      </c>
      <c r="F597" s="17">
        <f t="shared" si="76"/>
        <v>4392.6154999999999</v>
      </c>
      <c r="G597" s="18">
        <f t="shared" si="77"/>
        <v>0</v>
      </c>
      <c r="H597" s="18">
        <v>100</v>
      </c>
      <c r="I597" s="19" t="s">
        <v>29</v>
      </c>
      <c r="J597" s="19">
        <v>10</v>
      </c>
      <c r="K597" s="26">
        <v>6000</v>
      </c>
      <c r="L597" s="21">
        <f t="shared" si="78"/>
        <v>0.36592879572546244</v>
      </c>
      <c r="M597" s="22">
        <v>52000</v>
      </c>
      <c r="N597" s="23">
        <f t="shared" si="74"/>
        <v>5200</v>
      </c>
      <c r="O597" s="21">
        <f t="shared" si="79"/>
        <v>0.18380495629540081</v>
      </c>
      <c r="P597" s="40">
        <v>50000</v>
      </c>
      <c r="Q597" s="18">
        <f t="shared" si="75"/>
        <v>5000</v>
      </c>
      <c r="R597" s="21">
        <f t="shared" si="80"/>
        <v>0.13827399643788538</v>
      </c>
    </row>
    <row r="598" spans="1:18" ht="15.5" x14ac:dyDescent="0.45">
      <c r="A598" s="12" t="s">
        <v>1230</v>
      </c>
      <c r="B598" s="25" t="s">
        <v>1231</v>
      </c>
      <c r="C598" s="14" t="str">
        <f>C597</f>
        <v>OBAT BEBAS TERBATAS</v>
      </c>
      <c r="D598" s="15">
        <v>13688</v>
      </c>
      <c r="E598" s="16">
        <f t="shared" si="73"/>
        <v>13893.32</v>
      </c>
      <c r="F598" s="17">
        <f t="shared" si="76"/>
        <v>13893.32</v>
      </c>
      <c r="G598" s="18">
        <f t="shared" si="77"/>
        <v>0</v>
      </c>
      <c r="H598" s="18">
        <v>100</v>
      </c>
      <c r="I598" s="32" t="s">
        <v>48</v>
      </c>
      <c r="J598" s="19">
        <v>1</v>
      </c>
      <c r="K598" s="26">
        <v>20000</v>
      </c>
      <c r="L598" s="21">
        <f t="shared" si="78"/>
        <v>0.4395407289258435</v>
      </c>
      <c r="M598" s="22">
        <v>18000</v>
      </c>
      <c r="N598" s="23">
        <f t="shared" si="74"/>
        <v>18000</v>
      </c>
      <c r="O598" s="21">
        <f t="shared" si="79"/>
        <v>0.29558665603325918</v>
      </c>
      <c r="P598" s="24">
        <v>17500</v>
      </c>
      <c r="Q598" s="18">
        <f t="shared" si="75"/>
        <v>17500</v>
      </c>
      <c r="R598" s="21">
        <f t="shared" si="80"/>
        <v>0.25959813781011309</v>
      </c>
    </row>
    <row r="599" spans="1:18" ht="15.5" x14ac:dyDescent="0.45">
      <c r="A599" s="12" t="s">
        <v>1232</v>
      </c>
      <c r="B599" s="25" t="s">
        <v>1233</v>
      </c>
      <c r="C599" s="14" t="str">
        <f>C598</f>
        <v>OBAT BEBAS TERBATAS</v>
      </c>
      <c r="D599" s="15">
        <v>161527</v>
      </c>
      <c r="E599" s="16">
        <f t="shared" si="73"/>
        <v>163949.905</v>
      </c>
      <c r="F599" s="17">
        <f t="shared" si="76"/>
        <v>16394.9905</v>
      </c>
      <c r="G599" s="18">
        <f t="shared" si="77"/>
        <v>0</v>
      </c>
      <c r="H599" s="18">
        <v>100</v>
      </c>
      <c r="I599" s="19" t="s">
        <v>29</v>
      </c>
      <c r="J599" s="32">
        <v>10</v>
      </c>
      <c r="K599" s="26">
        <v>20000</v>
      </c>
      <c r="L599" s="21">
        <f t="shared" si="78"/>
        <v>0.21988481786555472</v>
      </c>
      <c r="M599" s="22">
        <v>189000</v>
      </c>
      <c r="N599" s="23">
        <f t="shared" si="74"/>
        <v>18900</v>
      </c>
      <c r="O599" s="21">
        <f t="shared" si="79"/>
        <v>0.15279115288294923</v>
      </c>
      <c r="P599" s="24">
        <v>184500</v>
      </c>
      <c r="Q599" s="18">
        <f t="shared" si="75"/>
        <v>18450</v>
      </c>
      <c r="R599" s="21">
        <f t="shared" si="80"/>
        <v>0.12534374448097424</v>
      </c>
    </row>
    <row r="600" spans="1:18" ht="15.5" x14ac:dyDescent="0.45">
      <c r="A600" s="12" t="s">
        <v>1234</v>
      </c>
      <c r="B600" s="25" t="s">
        <v>1235</v>
      </c>
      <c r="C600" s="14" t="str">
        <f>C599</f>
        <v>OBAT BEBAS TERBATAS</v>
      </c>
      <c r="D600" s="87">
        <v>129375</v>
      </c>
      <c r="E600" s="16">
        <f t="shared" si="73"/>
        <v>131315.625</v>
      </c>
      <c r="F600" s="17">
        <f t="shared" si="76"/>
        <v>13131.5625</v>
      </c>
      <c r="G600" s="18">
        <f t="shared" si="77"/>
        <v>0</v>
      </c>
      <c r="H600" s="18">
        <v>100</v>
      </c>
      <c r="I600" s="19" t="s">
        <v>29</v>
      </c>
      <c r="J600" s="19">
        <v>10</v>
      </c>
      <c r="K600" s="26">
        <v>17000</v>
      </c>
      <c r="L600" s="21">
        <f t="shared" si="78"/>
        <v>0.29459079983817615</v>
      </c>
      <c r="M600" s="22">
        <v>160000</v>
      </c>
      <c r="N600" s="23">
        <f t="shared" si="74"/>
        <v>16000</v>
      </c>
      <c r="O600" s="21">
        <f t="shared" si="79"/>
        <v>0.2184383998476952</v>
      </c>
      <c r="P600" s="24">
        <v>158000</v>
      </c>
      <c r="Q600" s="18">
        <f t="shared" si="75"/>
        <v>15800</v>
      </c>
      <c r="R600" s="21">
        <f t="shared" si="80"/>
        <v>0.20320791984959902</v>
      </c>
    </row>
    <row r="601" spans="1:18" ht="15.5" x14ac:dyDescent="0.45">
      <c r="A601" s="12" t="s">
        <v>1236</v>
      </c>
      <c r="B601" s="25" t="s">
        <v>1237</v>
      </c>
      <c r="C601" s="14" t="s">
        <v>24</v>
      </c>
      <c r="D601" s="19">
        <v>7341</v>
      </c>
      <c r="E601" s="16">
        <f t="shared" si="73"/>
        <v>7451.1149999999998</v>
      </c>
      <c r="F601" s="17">
        <f t="shared" si="76"/>
        <v>1490.223</v>
      </c>
      <c r="G601" s="18">
        <f t="shared" si="77"/>
        <v>0</v>
      </c>
      <c r="H601" s="18">
        <v>10</v>
      </c>
      <c r="I601" s="19" t="s">
        <v>63</v>
      </c>
      <c r="J601" s="19">
        <v>5</v>
      </c>
      <c r="K601" s="26">
        <v>2000</v>
      </c>
      <c r="L601" s="21">
        <f t="shared" si="78"/>
        <v>0.3420810174047777</v>
      </c>
      <c r="M601" s="30">
        <v>10000</v>
      </c>
      <c r="N601" s="23">
        <f t="shared" si="74"/>
        <v>2000</v>
      </c>
      <c r="O601" s="21">
        <f t="shared" si="79"/>
        <v>0.3420810174047777</v>
      </c>
      <c r="P601" s="24">
        <v>8500</v>
      </c>
      <c r="Q601" s="18">
        <f t="shared" si="75"/>
        <v>1700</v>
      </c>
      <c r="R601" s="21">
        <f t="shared" si="80"/>
        <v>0.14076886479406106</v>
      </c>
    </row>
    <row r="602" spans="1:18" ht="15.5" x14ac:dyDescent="0.45">
      <c r="A602" s="12" t="s">
        <v>1238</v>
      </c>
      <c r="B602" s="25" t="s">
        <v>1239</v>
      </c>
      <c r="C602" s="14" t="str">
        <f>C601</f>
        <v>OBAT BEBAS</v>
      </c>
      <c r="D602" s="15">
        <v>33633</v>
      </c>
      <c r="E602" s="16">
        <f t="shared" si="73"/>
        <v>34137.495000000003</v>
      </c>
      <c r="F602" s="17">
        <f t="shared" si="76"/>
        <v>6827.4990000000007</v>
      </c>
      <c r="G602" s="18">
        <f t="shared" si="77"/>
        <v>0</v>
      </c>
      <c r="H602" s="18">
        <v>25</v>
      </c>
      <c r="I602" s="19" t="s">
        <v>29</v>
      </c>
      <c r="J602" s="32">
        <v>5</v>
      </c>
      <c r="K602" s="26">
        <v>8000</v>
      </c>
      <c r="L602" s="21">
        <f t="shared" si="78"/>
        <v>0.1717321379322061</v>
      </c>
      <c r="M602" s="22">
        <v>40000</v>
      </c>
      <c r="N602" s="23">
        <f t="shared" si="74"/>
        <v>8000</v>
      </c>
      <c r="O602" s="21">
        <f t="shared" si="79"/>
        <v>0.1717321379322061</v>
      </c>
      <c r="P602" s="24">
        <v>39000</v>
      </c>
      <c r="Q602" s="18">
        <f t="shared" si="75"/>
        <v>7800</v>
      </c>
      <c r="R602" s="21">
        <f t="shared" si="80"/>
        <v>0.14243883448390093</v>
      </c>
    </row>
    <row r="603" spans="1:18" ht="15.5" x14ac:dyDescent="0.45">
      <c r="A603" s="12" t="s">
        <v>1240</v>
      </c>
      <c r="B603" s="25" t="s">
        <v>1241</v>
      </c>
      <c r="C603" s="14" t="str">
        <f>C602</f>
        <v>OBAT BEBAS</v>
      </c>
      <c r="D603" s="15">
        <v>40382</v>
      </c>
      <c r="E603" s="16">
        <f t="shared" si="73"/>
        <v>40987.730000000003</v>
      </c>
      <c r="F603" s="17">
        <f t="shared" si="76"/>
        <v>8197.5460000000003</v>
      </c>
      <c r="G603" s="18">
        <f t="shared" si="77"/>
        <v>0</v>
      </c>
      <c r="H603" s="18">
        <v>100</v>
      </c>
      <c r="I603" s="19" t="s">
        <v>29</v>
      </c>
      <c r="J603" s="32">
        <v>5</v>
      </c>
      <c r="K603" s="26">
        <v>10000</v>
      </c>
      <c r="L603" s="21">
        <f t="shared" si="78"/>
        <v>0.21987726570854249</v>
      </c>
      <c r="M603" s="22">
        <v>50000</v>
      </c>
      <c r="N603" s="23">
        <f t="shared" si="74"/>
        <v>10000</v>
      </c>
      <c r="O603" s="21">
        <f t="shared" si="79"/>
        <v>0.21987726570854249</v>
      </c>
      <c r="P603" s="24">
        <v>48000</v>
      </c>
      <c r="Q603" s="18">
        <f t="shared" si="75"/>
        <v>9600</v>
      </c>
      <c r="R603" s="21">
        <f t="shared" si="80"/>
        <v>0.17108217508020079</v>
      </c>
    </row>
    <row r="604" spans="1:18" ht="15.5" x14ac:dyDescent="0.45">
      <c r="A604" s="12" t="s">
        <v>1242</v>
      </c>
      <c r="B604" s="25" t="s">
        <v>1243</v>
      </c>
      <c r="C604" s="14" t="s">
        <v>24</v>
      </c>
      <c r="D604" s="15">
        <v>26500</v>
      </c>
      <c r="E604" s="16">
        <f t="shared" si="73"/>
        <v>26897.5</v>
      </c>
      <c r="F604" s="17">
        <f t="shared" si="76"/>
        <v>2689.75</v>
      </c>
      <c r="G604" s="18">
        <f t="shared" si="77"/>
        <v>0</v>
      </c>
      <c r="H604" s="18">
        <v>100</v>
      </c>
      <c r="I604" s="19" t="s">
        <v>29</v>
      </c>
      <c r="J604" s="19">
        <v>10</v>
      </c>
      <c r="K604" s="26">
        <v>5000</v>
      </c>
      <c r="L604" s="21">
        <f t="shared" si="78"/>
        <v>0.8589088205223534</v>
      </c>
      <c r="M604" s="22">
        <v>31000</v>
      </c>
      <c r="N604" s="23">
        <f t="shared" si="74"/>
        <v>3100</v>
      </c>
      <c r="O604" s="21">
        <f t="shared" si="79"/>
        <v>0.15252346872385911</v>
      </c>
      <c r="P604" s="24">
        <v>30000</v>
      </c>
      <c r="Q604" s="18">
        <f t="shared" si="75"/>
        <v>3000</v>
      </c>
      <c r="R604" s="21">
        <f t="shared" si="80"/>
        <v>0.11534529231341202</v>
      </c>
    </row>
    <row r="605" spans="1:18" ht="15.5" x14ac:dyDescent="0.45">
      <c r="A605" s="12" t="s">
        <v>1244</v>
      </c>
      <c r="B605" s="25" t="s">
        <v>1245</v>
      </c>
      <c r="C605" s="14" t="s">
        <v>47</v>
      </c>
      <c r="D605" s="15">
        <v>23515</v>
      </c>
      <c r="E605" s="16">
        <f t="shared" si="73"/>
        <v>23867.724999999999</v>
      </c>
      <c r="F605" s="17">
        <f t="shared" si="76"/>
        <v>1193.38625</v>
      </c>
      <c r="G605" s="18">
        <f t="shared" si="77"/>
        <v>0</v>
      </c>
      <c r="H605" s="18">
        <v>10</v>
      </c>
      <c r="I605" s="32" t="s">
        <v>29</v>
      </c>
      <c r="J605" s="19">
        <v>20</v>
      </c>
      <c r="K605" s="26">
        <v>3000</v>
      </c>
      <c r="L605" s="21">
        <f t="shared" si="78"/>
        <v>1.5138550071278263</v>
      </c>
      <c r="M605" s="22">
        <v>29000</v>
      </c>
      <c r="N605" s="23">
        <f t="shared" si="74"/>
        <v>1450</v>
      </c>
      <c r="O605" s="21">
        <f t="shared" si="79"/>
        <v>0.21502992011178274</v>
      </c>
      <c r="P605" s="24">
        <v>28000</v>
      </c>
      <c r="Q605" s="18">
        <f t="shared" si="75"/>
        <v>1400</v>
      </c>
      <c r="R605" s="21">
        <f t="shared" si="80"/>
        <v>0.1731323366596523</v>
      </c>
    </row>
    <row r="606" spans="1:18" ht="15.5" x14ac:dyDescent="0.45">
      <c r="A606" s="12" t="s">
        <v>1246</v>
      </c>
      <c r="B606" s="25" t="s">
        <v>1247</v>
      </c>
      <c r="C606" s="14" t="s">
        <v>47</v>
      </c>
      <c r="D606" s="15">
        <v>29660</v>
      </c>
      <c r="E606" s="16">
        <f t="shared" si="73"/>
        <v>30104.9</v>
      </c>
      <c r="F606" s="17">
        <f t="shared" si="76"/>
        <v>3010.4900000000002</v>
      </c>
      <c r="G606" s="18">
        <f t="shared" si="77"/>
        <v>0</v>
      </c>
      <c r="H606" s="18">
        <v>100</v>
      </c>
      <c r="I606" s="19" t="s">
        <v>29</v>
      </c>
      <c r="J606" s="32">
        <v>10</v>
      </c>
      <c r="K606" s="26">
        <v>5000</v>
      </c>
      <c r="L606" s="21">
        <f t="shared" si="78"/>
        <v>0.66085919567910856</v>
      </c>
      <c r="M606" s="22">
        <v>35000</v>
      </c>
      <c r="N606" s="23">
        <f t="shared" si="74"/>
        <v>3500</v>
      </c>
      <c r="O606" s="21">
        <f t="shared" si="79"/>
        <v>0.16260143697537602</v>
      </c>
      <c r="P606" s="24">
        <v>34000</v>
      </c>
      <c r="Q606" s="18">
        <f t="shared" si="75"/>
        <v>3400</v>
      </c>
      <c r="R606" s="21">
        <f t="shared" si="80"/>
        <v>0.12938425306179382</v>
      </c>
    </row>
    <row r="607" spans="1:18" ht="15.5" x14ac:dyDescent="0.45">
      <c r="A607" s="12" t="s">
        <v>1248</v>
      </c>
      <c r="B607" s="25" t="s">
        <v>1249</v>
      </c>
      <c r="C607" s="14" t="s">
        <v>47</v>
      </c>
      <c r="D607" s="15">
        <v>8095</v>
      </c>
      <c r="E607" s="16">
        <f t="shared" si="73"/>
        <v>8216.4249999999993</v>
      </c>
      <c r="F607" s="17">
        <f t="shared" si="76"/>
        <v>8216.4249999999993</v>
      </c>
      <c r="G607" s="18">
        <f t="shared" si="77"/>
        <v>0</v>
      </c>
      <c r="H607" s="18">
        <v>100</v>
      </c>
      <c r="I607" s="32" t="s">
        <v>48</v>
      </c>
      <c r="J607" s="32">
        <v>1</v>
      </c>
      <c r="K607" s="26">
        <v>12000</v>
      </c>
      <c r="L607" s="21">
        <f t="shared" si="78"/>
        <v>0.46048920302929813</v>
      </c>
      <c r="M607" s="22">
        <v>9700</v>
      </c>
      <c r="N607" s="23">
        <f t="shared" si="74"/>
        <v>9700</v>
      </c>
      <c r="O607" s="21">
        <f t="shared" si="79"/>
        <v>0.18056210578201601</v>
      </c>
      <c r="P607" s="24">
        <v>9400</v>
      </c>
      <c r="Q607" s="18">
        <f t="shared" si="75"/>
        <v>9400</v>
      </c>
      <c r="R607" s="21">
        <f t="shared" si="80"/>
        <v>0.14404987570628355</v>
      </c>
    </row>
    <row r="608" spans="1:18" ht="15.5" x14ac:dyDescent="0.45">
      <c r="A608" s="12" t="s">
        <v>1250</v>
      </c>
      <c r="B608" s="25" t="s">
        <v>1251</v>
      </c>
      <c r="C608" s="14" t="s">
        <v>47</v>
      </c>
      <c r="D608" s="15">
        <v>6210</v>
      </c>
      <c r="E608" s="16">
        <f t="shared" si="73"/>
        <v>6303.15</v>
      </c>
      <c r="F608" s="17">
        <f t="shared" si="76"/>
        <v>6303.15</v>
      </c>
      <c r="G608" s="18">
        <f t="shared" si="77"/>
        <v>0</v>
      </c>
      <c r="H608" s="18">
        <v>100</v>
      </c>
      <c r="I608" s="32" t="s">
        <v>48</v>
      </c>
      <c r="J608" s="19">
        <v>1</v>
      </c>
      <c r="K608" s="26">
        <v>10000</v>
      </c>
      <c r="L608" s="21">
        <f t="shared" si="78"/>
        <v>0.58650833313501993</v>
      </c>
      <c r="M608" s="22">
        <v>7300</v>
      </c>
      <c r="N608" s="23">
        <f t="shared" si="74"/>
        <v>7300</v>
      </c>
      <c r="O608" s="21">
        <f t="shared" si="79"/>
        <v>0.15815108318856452</v>
      </c>
      <c r="P608" s="40">
        <v>7000</v>
      </c>
      <c r="Q608" s="18">
        <f t="shared" si="75"/>
        <v>7000</v>
      </c>
      <c r="R608" s="21">
        <f t="shared" si="80"/>
        <v>0.11055583319451392</v>
      </c>
    </row>
    <row r="609" spans="1:18" ht="15.5" x14ac:dyDescent="0.45">
      <c r="A609" s="12" t="s">
        <v>1252</v>
      </c>
      <c r="B609" s="25" t="s">
        <v>1253</v>
      </c>
      <c r="C609" s="14" t="str">
        <f>C604</f>
        <v>OBAT BEBAS</v>
      </c>
      <c r="D609" s="15">
        <v>49115</v>
      </c>
      <c r="E609" s="16">
        <f t="shared" si="73"/>
        <v>49851.724999999999</v>
      </c>
      <c r="F609" s="17">
        <f t="shared" si="76"/>
        <v>4985.1724999999997</v>
      </c>
      <c r="G609" s="18">
        <f t="shared" si="77"/>
        <v>0</v>
      </c>
      <c r="H609" s="18">
        <v>100</v>
      </c>
      <c r="I609" s="19" t="s">
        <v>29</v>
      </c>
      <c r="J609" s="32">
        <v>10</v>
      </c>
      <c r="K609" s="26">
        <v>10000</v>
      </c>
      <c r="L609" s="21">
        <f t="shared" si="78"/>
        <v>1.0059486406939782</v>
      </c>
      <c r="M609" s="22">
        <v>60000</v>
      </c>
      <c r="N609" s="23">
        <f t="shared" si="74"/>
        <v>6000</v>
      </c>
      <c r="O609" s="21">
        <f t="shared" si="79"/>
        <v>0.20356918441638688</v>
      </c>
      <c r="P609" s="40">
        <v>57000</v>
      </c>
      <c r="Q609" s="18">
        <f t="shared" si="75"/>
        <v>5700</v>
      </c>
      <c r="R609" s="21">
        <f t="shared" si="80"/>
        <v>0.14339072519556753</v>
      </c>
    </row>
    <row r="610" spans="1:18" ht="15.5" x14ac:dyDescent="0.45">
      <c r="A610" s="12" t="s">
        <v>1254</v>
      </c>
      <c r="B610" s="34" t="s">
        <v>1255</v>
      </c>
      <c r="C610" s="33" t="s">
        <v>47</v>
      </c>
      <c r="D610" s="15">
        <v>6429</v>
      </c>
      <c r="E610" s="16">
        <f t="shared" si="73"/>
        <v>6525.4350000000004</v>
      </c>
      <c r="F610" s="17">
        <f t="shared" si="76"/>
        <v>6525.4350000000004</v>
      </c>
      <c r="G610" s="18">
        <f t="shared" si="77"/>
        <v>0</v>
      </c>
      <c r="H610" s="18">
        <v>100</v>
      </c>
      <c r="I610" s="32" t="s">
        <v>48</v>
      </c>
      <c r="J610" s="32">
        <v>1</v>
      </c>
      <c r="K610" s="26">
        <v>12000</v>
      </c>
      <c r="L610" s="21">
        <f t="shared" si="78"/>
        <v>0.83895786257927618</v>
      </c>
      <c r="M610" s="22">
        <v>7500</v>
      </c>
      <c r="N610" s="23">
        <f t="shared" si="74"/>
        <v>7500</v>
      </c>
      <c r="O610" s="21">
        <f t="shared" si="79"/>
        <v>0.14934866411204764</v>
      </c>
      <c r="P610" s="24">
        <v>7300</v>
      </c>
      <c r="Q610" s="18">
        <f t="shared" si="75"/>
        <v>7300</v>
      </c>
      <c r="R610" s="21">
        <f t="shared" si="80"/>
        <v>0.11869936640239302</v>
      </c>
    </row>
    <row r="611" spans="1:18" ht="15.5" x14ac:dyDescent="0.45">
      <c r="A611" s="12" t="s">
        <v>1256</v>
      </c>
      <c r="B611" s="25" t="s">
        <v>1257</v>
      </c>
      <c r="C611" s="14" t="s">
        <v>47</v>
      </c>
      <c r="D611" s="52">
        <v>24250</v>
      </c>
      <c r="E611" s="16">
        <f t="shared" si="73"/>
        <v>24613.75</v>
      </c>
      <c r="F611" s="17">
        <f t="shared" si="76"/>
        <v>2461.375</v>
      </c>
      <c r="G611" s="18">
        <f t="shared" si="77"/>
        <v>0</v>
      </c>
      <c r="H611" s="18">
        <v>100</v>
      </c>
      <c r="I611" s="19" t="s">
        <v>29</v>
      </c>
      <c r="J611" s="19">
        <v>10</v>
      </c>
      <c r="K611" s="26">
        <v>7000</v>
      </c>
      <c r="L611" s="21">
        <f t="shared" si="78"/>
        <v>1.8439388553146108</v>
      </c>
      <c r="M611" s="30">
        <v>35000</v>
      </c>
      <c r="N611" s="23">
        <f t="shared" si="74"/>
        <v>3500</v>
      </c>
      <c r="O611" s="21">
        <f t="shared" si="79"/>
        <v>0.42196942765730538</v>
      </c>
      <c r="P611" s="24">
        <v>34000</v>
      </c>
      <c r="Q611" s="18">
        <f t="shared" si="75"/>
        <v>3400</v>
      </c>
      <c r="R611" s="21">
        <f t="shared" si="80"/>
        <v>0.38134172972423952</v>
      </c>
    </row>
    <row r="612" spans="1:18" ht="15.5" x14ac:dyDescent="0.45">
      <c r="A612" s="12" t="s">
        <v>1258</v>
      </c>
      <c r="B612" s="25" t="s">
        <v>1259</v>
      </c>
      <c r="C612" s="14" t="str">
        <f>C611</f>
        <v>OBAT BEBAS TERBATAS</v>
      </c>
      <c r="D612" s="52">
        <v>13487</v>
      </c>
      <c r="E612" s="16">
        <f t="shared" si="73"/>
        <v>13689.305</v>
      </c>
      <c r="F612" s="17">
        <f t="shared" si="76"/>
        <v>1368.9304999999999</v>
      </c>
      <c r="G612" s="18">
        <f t="shared" si="77"/>
        <v>0</v>
      </c>
      <c r="H612" s="18">
        <v>100</v>
      </c>
      <c r="I612" s="19" t="s">
        <v>29</v>
      </c>
      <c r="J612" s="32">
        <v>10</v>
      </c>
      <c r="K612" s="26">
        <v>3000</v>
      </c>
      <c r="L612" s="21">
        <f t="shared" si="78"/>
        <v>1.1914918251876192</v>
      </c>
      <c r="M612" s="30">
        <v>17000</v>
      </c>
      <c r="N612" s="23">
        <f t="shared" si="74"/>
        <v>1700</v>
      </c>
      <c r="O612" s="21">
        <f t="shared" si="79"/>
        <v>0.24184536760631753</v>
      </c>
      <c r="P612" s="24">
        <v>16000</v>
      </c>
      <c r="Q612" s="18">
        <f t="shared" si="75"/>
        <v>1600</v>
      </c>
      <c r="R612" s="21">
        <f t="shared" si="80"/>
        <v>0.16879564010006357</v>
      </c>
    </row>
    <row r="613" spans="1:18" ht="15.5" x14ac:dyDescent="0.45">
      <c r="A613" s="12" t="s">
        <v>1260</v>
      </c>
      <c r="B613" s="25" t="s">
        <v>1261</v>
      </c>
      <c r="C613" s="88"/>
      <c r="D613" s="28">
        <v>4522</v>
      </c>
      <c r="E613" s="16">
        <f t="shared" si="73"/>
        <v>4589.83</v>
      </c>
      <c r="F613" s="17">
        <f t="shared" si="76"/>
        <v>4589.83</v>
      </c>
      <c r="G613" s="18">
        <f t="shared" si="77"/>
        <v>0</v>
      </c>
      <c r="H613" s="18">
        <v>100</v>
      </c>
      <c r="I613" s="32" t="s">
        <v>48</v>
      </c>
      <c r="J613" s="19">
        <v>1</v>
      </c>
      <c r="K613" s="26">
        <v>7000</v>
      </c>
      <c r="L613" s="21">
        <f t="shared" si="78"/>
        <v>0.52511095182174505</v>
      </c>
      <c r="M613" s="22">
        <v>5500</v>
      </c>
      <c r="N613" s="23">
        <f t="shared" si="74"/>
        <v>5500</v>
      </c>
      <c r="O613" s="21">
        <f t="shared" si="79"/>
        <v>0.19830146214565683</v>
      </c>
      <c r="P613" s="40">
        <v>5400</v>
      </c>
      <c r="Q613" s="18">
        <f t="shared" si="75"/>
        <v>5400</v>
      </c>
      <c r="R613" s="21">
        <f t="shared" si="80"/>
        <v>0.1765141628339176</v>
      </c>
    </row>
    <row r="614" spans="1:18" ht="15.5" x14ac:dyDescent="0.45">
      <c r="A614" s="12" t="s">
        <v>1262</v>
      </c>
      <c r="B614" s="25" t="s">
        <v>1263</v>
      </c>
      <c r="C614" s="14" t="str">
        <f>C611</f>
        <v>OBAT BEBAS TERBATAS</v>
      </c>
      <c r="D614" s="15">
        <v>51799</v>
      </c>
      <c r="E614" s="16">
        <f t="shared" si="73"/>
        <v>52575.985000000001</v>
      </c>
      <c r="F614" s="17">
        <f t="shared" si="76"/>
        <v>5257.5985000000001</v>
      </c>
      <c r="G614" s="18">
        <f t="shared" si="77"/>
        <v>0</v>
      </c>
      <c r="H614" s="18">
        <v>100</v>
      </c>
      <c r="I614" s="19" t="s">
        <v>29</v>
      </c>
      <c r="J614" s="32">
        <v>10</v>
      </c>
      <c r="K614" s="26">
        <v>10000</v>
      </c>
      <c r="L614" s="21">
        <f t="shared" si="78"/>
        <v>0.90200906364379096</v>
      </c>
      <c r="M614" s="22">
        <v>65000</v>
      </c>
      <c r="N614" s="23">
        <f t="shared" si="74"/>
        <v>6500</v>
      </c>
      <c r="O614" s="21">
        <f t="shared" si="79"/>
        <v>0.23630589136846414</v>
      </c>
      <c r="P614" s="40">
        <v>62000</v>
      </c>
      <c r="Q614" s="18">
        <f t="shared" si="75"/>
        <v>6200</v>
      </c>
      <c r="R614" s="21">
        <f t="shared" si="80"/>
        <v>0.17924561945915041</v>
      </c>
    </row>
    <row r="615" spans="1:18" ht="15.5" x14ac:dyDescent="0.45">
      <c r="A615" s="12" t="s">
        <v>1264</v>
      </c>
      <c r="B615" s="25" t="s">
        <v>1265</v>
      </c>
      <c r="C615" s="14" t="str">
        <f t="shared" ref="C615:C620" si="82">C614</f>
        <v>OBAT BEBAS TERBATAS</v>
      </c>
      <c r="D615" s="15">
        <v>5960</v>
      </c>
      <c r="E615" s="16">
        <f t="shared" si="73"/>
        <v>6049.4</v>
      </c>
      <c r="F615" s="17">
        <f t="shared" si="76"/>
        <v>6049.4</v>
      </c>
      <c r="G615" s="18">
        <f t="shared" si="77"/>
        <v>0</v>
      </c>
      <c r="H615" s="18">
        <v>100</v>
      </c>
      <c r="I615" s="32" t="s">
        <v>48</v>
      </c>
      <c r="J615" s="19">
        <v>1</v>
      </c>
      <c r="K615" s="26">
        <v>10000</v>
      </c>
      <c r="L615" s="21">
        <f t="shared" si="78"/>
        <v>0.65305650147122041</v>
      </c>
      <c r="M615" s="22">
        <v>7000</v>
      </c>
      <c r="N615" s="23">
        <f t="shared" si="74"/>
        <v>7000</v>
      </c>
      <c r="O615" s="21">
        <f t="shared" si="79"/>
        <v>0.15713955102985427</v>
      </c>
      <c r="P615" s="24">
        <v>6800</v>
      </c>
      <c r="Q615" s="18">
        <f t="shared" si="75"/>
        <v>6800</v>
      </c>
      <c r="R615" s="21">
        <f t="shared" si="80"/>
        <v>0.12407842100042986</v>
      </c>
    </row>
    <row r="616" spans="1:18" ht="15.5" x14ac:dyDescent="0.45">
      <c r="A616" s="12" t="s">
        <v>1266</v>
      </c>
      <c r="B616" s="25" t="s">
        <v>1267</v>
      </c>
      <c r="C616" s="14" t="str">
        <f t="shared" si="82"/>
        <v>OBAT BEBAS TERBATAS</v>
      </c>
      <c r="D616" s="15">
        <v>7350</v>
      </c>
      <c r="E616" s="16">
        <f t="shared" si="73"/>
        <v>7460.25</v>
      </c>
      <c r="F616" s="17">
        <f t="shared" si="76"/>
        <v>7460.25</v>
      </c>
      <c r="G616" s="18">
        <f t="shared" si="77"/>
        <v>0</v>
      </c>
      <c r="H616" s="18">
        <v>100</v>
      </c>
      <c r="I616" s="32" t="s">
        <v>48</v>
      </c>
      <c r="J616" s="19">
        <v>1</v>
      </c>
      <c r="K616" s="26">
        <v>10000</v>
      </c>
      <c r="L616" s="21">
        <f t="shared" si="78"/>
        <v>0.34043765289366978</v>
      </c>
      <c r="M616" s="22">
        <v>8700</v>
      </c>
      <c r="N616" s="23">
        <f t="shared" si="74"/>
        <v>8700</v>
      </c>
      <c r="O616" s="21">
        <f t="shared" si="79"/>
        <v>0.16618075801749271</v>
      </c>
      <c r="P616" s="24">
        <v>8500</v>
      </c>
      <c r="Q616" s="18">
        <f t="shared" si="75"/>
        <v>8500</v>
      </c>
      <c r="R616" s="21">
        <f t="shared" si="80"/>
        <v>0.13937200495961932</v>
      </c>
    </row>
    <row r="617" spans="1:18" ht="15.5" x14ac:dyDescent="0.45">
      <c r="A617" s="12" t="s">
        <v>1268</v>
      </c>
      <c r="B617" s="25" t="s">
        <v>1269</v>
      </c>
      <c r="C617" s="14" t="str">
        <f t="shared" si="82"/>
        <v>OBAT BEBAS TERBATAS</v>
      </c>
      <c r="D617" s="15">
        <v>47979</v>
      </c>
      <c r="E617" s="16">
        <f t="shared" si="73"/>
        <v>48698.684999999998</v>
      </c>
      <c r="F617" s="17">
        <f t="shared" si="76"/>
        <v>4869.8684999999996</v>
      </c>
      <c r="G617" s="18">
        <f t="shared" si="77"/>
        <v>0</v>
      </c>
      <c r="H617" s="18">
        <v>100</v>
      </c>
      <c r="I617" s="19" t="s">
        <v>29</v>
      </c>
      <c r="J617" s="32">
        <v>10</v>
      </c>
      <c r="K617" s="26">
        <v>7000</v>
      </c>
      <c r="L617" s="21">
        <f t="shared" si="78"/>
        <v>0.43741047627877438</v>
      </c>
      <c r="M617" s="22">
        <v>58000</v>
      </c>
      <c r="N617" s="23">
        <f t="shared" si="74"/>
        <v>5800</v>
      </c>
      <c r="O617" s="21">
        <f t="shared" si="79"/>
        <v>0.19099725177384164</v>
      </c>
      <c r="P617" s="24">
        <v>57000</v>
      </c>
      <c r="Q617" s="18">
        <f t="shared" si="75"/>
        <v>5700</v>
      </c>
      <c r="R617" s="21">
        <f t="shared" si="80"/>
        <v>0.17046281639843058</v>
      </c>
    </row>
    <row r="618" spans="1:18" ht="15.5" x14ac:dyDescent="0.45">
      <c r="A618" s="12" t="s">
        <v>1270</v>
      </c>
      <c r="B618" s="25" t="s">
        <v>1271</v>
      </c>
      <c r="C618" s="14" t="str">
        <f t="shared" si="82"/>
        <v>OBAT BEBAS TERBATAS</v>
      </c>
      <c r="D618" s="15">
        <v>4701</v>
      </c>
      <c r="E618" s="16">
        <f t="shared" si="73"/>
        <v>4771.5150000000003</v>
      </c>
      <c r="F618" s="17">
        <f t="shared" si="76"/>
        <v>4771.5150000000003</v>
      </c>
      <c r="G618" s="18">
        <f t="shared" si="77"/>
        <v>0</v>
      </c>
      <c r="H618" s="18">
        <v>100</v>
      </c>
      <c r="I618" s="32" t="s">
        <v>48</v>
      </c>
      <c r="J618" s="19">
        <v>1</v>
      </c>
      <c r="K618" s="26">
        <v>10000</v>
      </c>
      <c r="L618" s="21">
        <f t="shared" si="78"/>
        <v>1.0957704209250101</v>
      </c>
      <c r="M618" s="22">
        <v>6000</v>
      </c>
      <c r="N618" s="23">
        <f t="shared" si="74"/>
        <v>6000</v>
      </c>
      <c r="O618" s="21">
        <f t="shared" si="79"/>
        <v>0.25746225255500604</v>
      </c>
      <c r="P618" s="24">
        <v>5800</v>
      </c>
      <c r="Q618" s="18">
        <f t="shared" si="75"/>
        <v>5800</v>
      </c>
      <c r="R618" s="21">
        <f t="shared" si="80"/>
        <v>0.21554684413650582</v>
      </c>
    </row>
    <row r="619" spans="1:18" ht="15.5" x14ac:dyDescent="0.45">
      <c r="A619" s="12" t="s">
        <v>1272</v>
      </c>
      <c r="B619" s="25" t="s">
        <v>1273</v>
      </c>
      <c r="C619" s="14" t="str">
        <f t="shared" si="82"/>
        <v>OBAT BEBAS TERBATAS</v>
      </c>
      <c r="D619" s="15">
        <v>30635</v>
      </c>
      <c r="E619" s="16">
        <f t="shared" si="73"/>
        <v>31094.525000000001</v>
      </c>
      <c r="F619" s="17">
        <f t="shared" si="76"/>
        <v>3109.4525000000003</v>
      </c>
      <c r="G619" s="18">
        <f t="shared" si="77"/>
        <v>0</v>
      </c>
      <c r="H619" s="18">
        <v>100</v>
      </c>
      <c r="I619" s="19" t="s">
        <v>29</v>
      </c>
      <c r="J619" s="19">
        <v>10</v>
      </c>
      <c r="K619" s="26">
        <v>7000</v>
      </c>
      <c r="L619" s="21">
        <f t="shared" si="78"/>
        <v>1.2512001710912128</v>
      </c>
      <c r="M619" s="22">
        <v>36500</v>
      </c>
      <c r="N619" s="23">
        <f t="shared" si="74"/>
        <v>3650</v>
      </c>
      <c r="O619" s="21">
        <f t="shared" si="79"/>
        <v>0.17384008921184665</v>
      </c>
      <c r="P619" s="24">
        <v>35000</v>
      </c>
      <c r="Q619" s="18">
        <f t="shared" si="75"/>
        <v>3500</v>
      </c>
      <c r="R619" s="21">
        <f t="shared" si="80"/>
        <v>0.12560008554560639</v>
      </c>
    </row>
    <row r="620" spans="1:18" ht="15.5" x14ac:dyDescent="0.45">
      <c r="A620" s="12" t="s">
        <v>1274</v>
      </c>
      <c r="B620" s="25" t="s">
        <v>1275</v>
      </c>
      <c r="C620" s="14" t="str">
        <f t="shared" si="82"/>
        <v>OBAT BEBAS TERBATAS</v>
      </c>
      <c r="D620" s="52">
        <v>11500</v>
      </c>
      <c r="E620" s="16">
        <f t="shared" si="73"/>
        <v>11672.5</v>
      </c>
      <c r="F620" s="17">
        <f t="shared" si="76"/>
        <v>1167.25</v>
      </c>
      <c r="G620" s="18">
        <f t="shared" si="77"/>
        <v>0</v>
      </c>
      <c r="H620" s="18">
        <v>100</v>
      </c>
      <c r="I620" s="19" t="s">
        <v>29</v>
      </c>
      <c r="J620" s="19">
        <v>10</v>
      </c>
      <c r="K620" s="26">
        <v>3000</v>
      </c>
      <c r="L620" s="21">
        <f t="shared" si="78"/>
        <v>1.570143499678732</v>
      </c>
      <c r="M620" s="30">
        <v>14000</v>
      </c>
      <c r="N620" s="23">
        <f t="shared" si="74"/>
        <v>1400</v>
      </c>
      <c r="O620" s="21">
        <f t="shared" si="79"/>
        <v>0.19940029985007496</v>
      </c>
      <c r="P620" s="24">
        <v>13000</v>
      </c>
      <c r="Q620" s="18">
        <f t="shared" si="75"/>
        <v>1300</v>
      </c>
      <c r="R620" s="21">
        <f t="shared" si="80"/>
        <v>0.1137288498607839</v>
      </c>
    </row>
    <row r="621" spans="1:18" ht="15.5" x14ac:dyDescent="0.45">
      <c r="A621" s="12" t="s">
        <v>1276</v>
      </c>
      <c r="B621" s="25" t="s">
        <v>1277</v>
      </c>
      <c r="C621" s="14" t="s">
        <v>10</v>
      </c>
      <c r="D621" s="19">
        <v>8000</v>
      </c>
      <c r="E621" s="16">
        <f t="shared" si="73"/>
        <v>8120</v>
      </c>
      <c r="F621" s="17">
        <f t="shared" si="76"/>
        <v>8120</v>
      </c>
      <c r="G621" s="18">
        <f t="shared" si="77"/>
        <v>0</v>
      </c>
      <c r="H621" s="18">
        <v>1</v>
      </c>
      <c r="I621" s="19" t="s">
        <v>11</v>
      </c>
      <c r="J621" s="28">
        <v>1</v>
      </c>
      <c r="K621" s="26">
        <v>10000</v>
      </c>
      <c r="L621" s="21">
        <f t="shared" si="78"/>
        <v>0.23152709359605911</v>
      </c>
      <c r="M621" s="30">
        <v>10000</v>
      </c>
      <c r="N621" s="23">
        <f t="shared" si="74"/>
        <v>10000</v>
      </c>
      <c r="O621" s="21">
        <f t="shared" si="79"/>
        <v>0.23152709359605911</v>
      </c>
      <c r="P621" s="24">
        <v>10000</v>
      </c>
      <c r="Q621" s="18">
        <f t="shared" si="75"/>
        <v>10000</v>
      </c>
      <c r="R621" s="21">
        <f t="shared" si="80"/>
        <v>0.23152709359605911</v>
      </c>
    </row>
    <row r="622" spans="1:18" ht="15.5" x14ac:dyDescent="0.45">
      <c r="A622" s="12" t="s">
        <v>1278</v>
      </c>
      <c r="B622" s="25" t="s">
        <v>1279</v>
      </c>
      <c r="C622" s="14" t="str">
        <f>C620</f>
        <v>OBAT BEBAS TERBATAS</v>
      </c>
      <c r="D622" s="19">
        <f>3135*2</f>
        <v>6270</v>
      </c>
      <c r="E622" s="16">
        <f t="shared" si="73"/>
        <v>6364.05</v>
      </c>
      <c r="F622" s="17">
        <f t="shared" si="76"/>
        <v>6364.05</v>
      </c>
      <c r="G622" s="18">
        <f t="shared" si="77"/>
        <v>0</v>
      </c>
      <c r="H622" s="18">
        <v>1</v>
      </c>
      <c r="I622" s="19" t="s">
        <v>586</v>
      </c>
      <c r="J622" s="32">
        <v>1</v>
      </c>
      <c r="K622" s="26">
        <v>10000</v>
      </c>
      <c r="L622" s="21">
        <f t="shared" si="78"/>
        <v>0.5713264352102827</v>
      </c>
      <c r="M622" s="30">
        <v>14000</v>
      </c>
      <c r="N622" s="23">
        <f t="shared" si="74"/>
        <v>14000</v>
      </c>
      <c r="O622" s="21">
        <f t="shared" si="79"/>
        <v>1.1998570092943959</v>
      </c>
      <c r="P622" s="24">
        <v>13000</v>
      </c>
      <c r="Q622" s="18">
        <f t="shared" si="75"/>
        <v>13000</v>
      </c>
      <c r="R622" s="21">
        <f t="shared" si="80"/>
        <v>1.0427243657733676</v>
      </c>
    </row>
    <row r="623" spans="1:18" ht="15.5" x14ac:dyDescent="0.45">
      <c r="A623" s="12" t="s">
        <v>1280</v>
      </c>
      <c r="B623" s="25" t="s">
        <v>1281</v>
      </c>
      <c r="C623" s="14" t="s">
        <v>24</v>
      </c>
      <c r="D623" s="19">
        <v>58894</v>
      </c>
      <c r="E623" s="16">
        <f t="shared" si="73"/>
        <v>59777.41</v>
      </c>
      <c r="F623" s="17">
        <f t="shared" si="76"/>
        <v>59777.41</v>
      </c>
      <c r="G623" s="18">
        <f t="shared" si="77"/>
        <v>0</v>
      </c>
      <c r="H623" s="18">
        <v>2</v>
      </c>
      <c r="I623" s="32" t="s">
        <v>48</v>
      </c>
      <c r="J623" s="32">
        <v>1</v>
      </c>
      <c r="K623" s="26">
        <v>72000</v>
      </c>
      <c r="L623" s="21">
        <f t="shared" si="78"/>
        <v>0.20446837693369443</v>
      </c>
      <c r="M623" s="30">
        <v>70000</v>
      </c>
      <c r="N623" s="23">
        <f t="shared" si="74"/>
        <v>70000</v>
      </c>
      <c r="O623" s="21">
        <f t="shared" si="79"/>
        <v>0.17101092201886961</v>
      </c>
      <c r="P623" s="24">
        <v>70000</v>
      </c>
      <c r="Q623" s="18">
        <f t="shared" si="75"/>
        <v>70000</v>
      </c>
      <c r="R623" s="21">
        <f t="shared" si="80"/>
        <v>0.17101092201886961</v>
      </c>
    </row>
    <row r="624" spans="1:18" ht="15.5" x14ac:dyDescent="0.45">
      <c r="A624" s="12" t="s">
        <v>1282</v>
      </c>
      <c r="B624" s="25" t="s">
        <v>1283</v>
      </c>
      <c r="C624" s="14" t="s">
        <v>24</v>
      </c>
      <c r="D624" s="19">
        <v>27500</v>
      </c>
      <c r="E624" s="16">
        <f t="shared" si="73"/>
        <v>27912.5</v>
      </c>
      <c r="F624" s="17">
        <f t="shared" si="76"/>
        <v>27912.5</v>
      </c>
      <c r="G624" s="18">
        <f t="shared" si="77"/>
        <v>0</v>
      </c>
      <c r="H624" s="18">
        <v>6</v>
      </c>
      <c r="I624" s="19" t="s">
        <v>92</v>
      </c>
      <c r="J624" s="32">
        <v>1</v>
      </c>
      <c r="K624" s="26">
        <v>32000</v>
      </c>
      <c r="L624" s="21">
        <f t="shared" si="78"/>
        <v>0.1464397671294223</v>
      </c>
      <c r="M624" s="30">
        <v>31000</v>
      </c>
      <c r="N624" s="23">
        <f t="shared" si="74"/>
        <v>31000</v>
      </c>
      <c r="O624" s="21">
        <f t="shared" si="79"/>
        <v>0.11061352440662786</v>
      </c>
      <c r="P624" s="24">
        <v>31000</v>
      </c>
      <c r="Q624" s="18">
        <f t="shared" si="75"/>
        <v>31000</v>
      </c>
      <c r="R624" s="21">
        <f t="shared" si="80"/>
        <v>0.11061352440662786</v>
      </c>
    </row>
    <row r="625" spans="1:18" ht="15.5" x14ac:dyDescent="0.45">
      <c r="A625" s="12" t="s">
        <v>1284</v>
      </c>
      <c r="B625" s="25" t="s">
        <v>1285</v>
      </c>
      <c r="C625" s="14" t="s">
        <v>47</v>
      </c>
      <c r="D625" s="66">
        <v>9112</v>
      </c>
      <c r="E625" s="16">
        <f t="shared" ref="E625:E688" si="83">(D625*1.5%)+D625</f>
        <v>9248.68</v>
      </c>
      <c r="F625" s="17">
        <f t="shared" si="76"/>
        <v>924.86800000000005</v>
      </c>
      <c r="G625" s="18">
        <f t="shared" si="77"/>
        <v>0</v>
      </c>
      <c r="H625" s="18">
        <v>100</v>
      </c>
      <c r="I625" s="32" t="s">
        <v>29</v>
      </c>
      <c r="J625" s="19">
        <v>10</v>
      </c>
      <c r="K625" s="26">
        <v>3000</v>
      </c>
      <c r="L625" s="21">
        <f t="shared" si="78"/>
        <v>2.243706128874607</v>
      </c>
      <c r="M625" s="22">
        <v>12000</v>
      </c>
      <c r="N625" s="23">
        <f t="shared" ref="N625:N685" si="84">M625/J625</f>
        <v>1200</v>
      </c>
      <c r="O625" s="21">
        <f t="shared" si="79"/>
        <v>0.29748245154984271</v>
      </c>
      <c r="P625" s="24">
        <v>11000</v>
      </c>
      <c r="Q625" s="18">
        <f t="shared" ref="Q625:Q685" si="85">P625/J625</f>
        <v>1100</v>
      </c>
      <c r="R625" s="21">
        <f t="shared" si="80"/>
        <v>0.18935891392068915</v>
      </c>
    </row>
    <row r="626" spans="1:18" ht="15.5" x14ac:dyDescent="0.45">
      <c r="A626" s="12" t="s">
        <v>1286</v>
      </c>
      <c r="B626" s="25" t="s">
        <v>1287</v>
      </c>
      <c r="C626" s="14" t="s">
        <v>24</v>
      </c>
      <c r="D626" s="89">
        <v>59524</v>
      </c>
      <c r="E626" s="16">
        <f t="shared" si="83"/>
        <v>60416.86</v>
      </c>
      <c r="F626" s="17">
        <f t="shared" si="76"/>
        <v>60416.86</v>
      </c>
      <c r="G626" s="18">
        <f t="shared" si="77"/>
        <v>0</v>
      </c>
      <c r="H626" s="18">
        <v>1</v>
      </c>
      <c r="I626" s="19" t="s">
        <v>48</v>
      </c>
      <c r="J626" s="19">
        <v>1</v>
      </c>
      <c r="K626" s="26">
        <v>72000</v>
      </c>
      <c r="L626" s="21">
        <f t="shared" si="78"/>
        <v>0.19172032442599632</v>
      </c>
      <c r="M626" s="30">
        <v>70000</v>
      </c>
      <c r="N626" s="23">
        <f t="shared" si="84"/>
        <v>70000</v>
      </c>
      <c r="O626" s="21">
        <f t="shared" si="79"/>
        <v>0.15861698208082975</v>
      </c>
      <c r="P626" s="24">
        <v>70000</v>
      </c>
      <c r="Q626" s="18">
        <f t="shared" si="85"/>
        <v>70000</v>
      </c>
      <c r="R626" s="21">
        <f t="shared" si="80"/>
        <v>0.15861698208082975</v>
      </c>
    </row>
    <row r="627" spans="1:18" ht="15.5" x14ac:dyDescent="0.45">
      <c r="A627" s="12" t="s">
        <v>1288</v>
      </c>
      <c r="B627" s="25" t="s">
        <v>1289</v>
      </c>
      <c r="C627" s="14" t="s">
        <v>47</v>
      </c>
      <c r="D627" s="66">
        <v>130679</v>
      </c>
      <c r="E627" s="16">
        <f t="shared" si="83"/>
        <v>132639.185</v>
      </c>
      <c r="F627" s="17">
        <f t="shared" si="76"/>
        <v>5305.5673999999999</v>
      </c>
      <c r="G627" s="18">
        <f t="shared" si="77"/>
        <v>0</v>
      </c>
      <c r="H627" s="18">
        <v>25</v>
      </c>
      <c r="I627" s="32" t="s">
        <v>29</v>
      </c>
      <c r="J627" s="19">
        <v>25</v>
      </c>
      <c r="K627" s="26">
        <v>6500</v>
      </c>
      <c r="L627" s="21">
        <f t="shared" si="78"/>
        <v>0.22512815500185712</v>
      </c>
      <c r="M627" s="22">
        <v>155000</v>
      </c>
      <c r="N627" s="23">
        <f t="shared" si="84"/>
        <v>6200</v>
      </c>
      <c r="O627" s="21">
        <f t="shared" si="79"/>
        <v>0.16858377861715604</v>
      </c>
      <c r="P627" s="24">
        <v>155000</v>
      </c>
      <c r="Q627" s="18">
        <f t="shared" si="85"/>
        <v>6200</v>
      </c>
      <c r="R627" s="21">
        <f t="shared" si="80"/>
        <v>0.16858377861715604</v>
      </c>
    </row>
    <row r="628" spans="1:18" ht="15.5" x14ac:dyDescent="0.45">
      <c r="A628" s="12" t="s">
        <v>1290</v>
      </c>
      <c r="B628" s="25" t="s">
        <v>1291</v>
      </c>
      <c r="C628" s="14" t="s">
        <v>32</v>
      </c>
      <c r="D628" s="66">
        <v>13500</v>
      </c>
      <c r="E628" s="16">
        <f t="shared" si="83"/>
        <v>13702.5</v>
      </c>
      <c r="F628" s="17">
        <f t="shared" si="76"/>
        <v>4567.5</v>
      </c>
      <c r="G628" s="18">
        <f t="shared" si="77"/>
        <v>0</v>
      </c>
      <c r="H628" s="18">
        <v>15</v>
      </c>
      <c r="I628" s="32" t="s">
        <v>29</v>
      </c>
      <c r="J628" s="19">
        <v>3</v>
      </c>
      <c r="K628" s="26">
        <v>7000</v>
      </c>
      <c r="L628" s="21">
        <f t="shared" si="78"/>
        <v>0.53256704980842917</v>
      </c>
      <c r="M628" s="22">
        <v>16000</v>
      </c>
      <c r="N628" s="23">
        <f t="shared" si="84"/>
        <v>5333.333333333333</v>
      </c>
      <c r="O628" s="21">
        <f t="shared" si="79"/>
        <v>0.1676701331873745</v>
      </c>
      <c r="P628" s="24">
        <v>15500</v>
      </c>
      <c r="Q628" s="18">
        <f t="shared" si="85"/>
        <v>5166.666666666667</v>
      </c>
      <c r="R628" s="21">
        <f t="shared" si="80"/>
        <v>0.13118044152526917</v>
      </c>
    </row>
    <row r="629" spans="1:18" ht="15.5" x14ac:dyDescent="0.45">
      <c r="A629" s="12" t="s">
        <v>1292</v>
      </c>
      <c r="B629" s="25" t="s">
        <v>1293</v>
      </c>
      <c r="C629" s="14" t="s">
        <v>32</v>
      </c>
      <c r="D629" s="66">
        <v>166500</v>
      </c>
      <c r="E629" s="16">
        <f t="shared" si="83"/>
        <v>168997.5</v>
      </c>
      <c r="F629" s="17">
        <f t="shared" si="76"/>
        <v>56332.5</v>
      </c>
      <c r="G629" s="18">
        <f t="shared" si="77"/>
        <v>0</v>
      </c>
      <c r="H629" s="18">
        <v>6</v>
      </c>
      <c r="I629" s="32" t="s">
        <v>29</v>
      </c>
      <c r="J629" s="19">
        <v>3</v>
      </c>
      <c r="K629" s="26">
        <v>68000</v>
      </c>
      <c r="L629" s="21">
        <f t="shared" si="78"/>
        <v>0.20711844849775884</v>
      </c>
      <c r="M629" s="22">
        <v>198000</v>
      </c>
      <c r="N629" s="23">
        <f t="shared" si="84"/>
        <v>66000</v>
      </c>
      <c r="O629" s="21">
        <f t="shared" si="79"/>
        <v>0.171614964718413</v>
      </c>
      <c r="P629" s="24">
        <v>190000</v>
      </c>
      <c r="Q629" s="18">
        <f t="shared" si="85"/>
        <v>63333.333333333336</v>
      </c>
      <c r="R629" s="21">
        <f t="shared" si="80"/>
        <v>0.12427698634595191</v>
      </c>
    </row>
    <row r="630" spans="1:18" ht="15.5" x14ac:dyDescent="0.45">
      <c r="A630" s="12" t="s">
        <v>1294</v>
      </c>
      <c r="B630" s="25" t="s">
        <v>1295</v>
      </c>
      <c r="C630" s="14" t="s">
        <v>24</v>
      </c>
      <c r="D630" s="66">
        <v>79933</v>
      </c>
      <c r="E630" s="16">
        <f t="shared" si="83"/>
        <v>81131.994999999995</v>
      </c>
      <c r="F630" s="17">
        <f t="shared" si="76"/>
        <v>81131.994999999995</v>
      </c>
      <c r="G630" s="18">
        <f t="shared" si="77"/>
        <v>0</v>
      </c>
      <c r="H630" s="18">
        <v>1</v>
      </c>
      <c r="I630" s="32" t="s">
        <v>92</v>
      </c>
      <c r="J630" s="19">
        <v>1</v>
      </c>
      <c r="K630" s="26">
        <v>100000</v>
      </c>
      <c r="L630" s="21">
        <f t="shared" si="78"/>
        <v>0.23255936206178593</v>
      </c>
      <c r="M630" s="22">
        <v>95000</v>
      </c>
      <c r="N630" s="23">
        <f t="shared" si="84"/>
        <v>95000</v>
      </c>
      <c r="O630" s="21">
        <f t="shared" si="79"/>
        <v>0.17093139395869664</v>
      </c>
      <c r="P630" s="24">
        <v>92000</v>
      </c>
      <c r="Q630" s="18">
        <f t="shared" si="85"/>
        <v>92000</v>
      </c>
      <c r="R630" s="21">
        <f t="shared" si="80"/>
        <v>0.13395461309684306</v>
      </c>
    </row>
    <row r="631" spans="1:18" ht="15.5" x14ac:dyDescent="0.45">
      <c r="A631" s="12" t="s">
        <v>1296</v>
      </c>
      <c r="B631" s="25" t="s">
        <v>1297</v>
      </c>
      <c r="C631" s="14" t="s">
        <v>24</v>
      </c>
      <c r="D631" s="66">
        <v>75758</v>
      </c>
      <c r="E631" s="16">
        <f t="shared" si="83"/>
        <v>76894.37</v>
      </c>
      <c r="F631" s="17">
        <f t="shared" si="76"/>
        <v>15378.874</v>
      </c>
      <c r="G631" s="18">
        <f t="shared" si="77"/>
        <v>0</v>
      </c>
      <c r="H631" s="18">
        <v>1</v>
      </c>
      <c r="I631" s="32" t="s">
        <v>63</v>
      </c>
      <c r="J631" s="19">
        <v>5</v>
      </c>
      <c r="K631" s="26">
        <v>18500</v>
      </c>
      <c r="L631" s="21">
        <f t="shared" si="78"/>
        <v>0.2029489285106309</v>
      </c>
      <c r="M631" s="22">
        <v>90000</v>
      </c>
      <c r="N631" s="23">
        <f t="shared" si="84"/>
        <v>18000</v>
      </c>
      <c r="O631" s="21">
        <f t="shared" si="79"/>
        <v>0.17043679530764089</v>
      </c>
      <c r="P631" s="24">
        <v>87000</v>
      </c>
      <c r="Q631" s="18">
        <f t="shared" si="85"/>
        <v>17400</v>
      </c>
      <c r="R631" s="21">
        <f t="shared" si="80"/>
        <v>0.13142223546405285</v>
      </c>
    </row>
    <row r="632" spans="1:18" ht="15.5" x14ac:dyDescent="0.45">
      <c r="A632" s="12" t="s">
        <v>1298</v>
      </c>
      <c r="B632" s="25" t="s">
        <v>1299</v>
      </c>
      <c r="C632" s="14" t="s">
        <v>24</v>
      </c>
      <c r="D632" s="66">
        <v>151515</v>
      </c>
      <c r="E632" s="16">
        <f t="shared" si="83"/>
        <v>153787.72500000001</v>
      </c>
      <c r="F632" s="17">
        <f t="shared" si="76"/>
        <v>30757.545000000002</v>
      </c>
      <c r="G632" s="18">
        <f t="shared" si="77"/>
        <v>0</v>
      </c>
      <c r="H632" s="18">
        <v>1</v>
      </c>
      <c r="I632" s="32" t="s">
        <v>63</v>
      </c>
      <c r="J632" s="19">
        <v>5</v>
      </c>
      <c r="K632" s="26">
        <v>37000</v>
      </c>
      <c r="L632" s="21">
        <f t="shared" si="78"/>
        <v>0.20295686798149845</v>
      </c>
      <c r="M632" s="22">
        <f>36000*5</f>
        <v>180000</v>
      </c>
      <c r="N632" s="23">
        <f t="shared" si="84"/>
        <v>36000</v>
      </c>
      <c r="O632" s="21">
        <f t="shared" si="79"/>
        <v>0.17044452019821471</v>
      </c>
      <c r="P632" s="24">
        <v>175000</v>
      </c>
      <c r="Q632" s="18">
        <f t="shared" si="85"/>
        <v>35000</v>
      </c>
      <c r="R632" s="21">
        <f t="shared" si="80"/>
        <v>0.13793217241493097</v>
      </c>
    </row>
    <row r="633" spans="1:18" ht="15.5" x14ac:dyDescent="0.45">
      <c r="A633" s="12" t="s">
        <v>1300</v>
      </c>
      <c r="B633" s="25" t="s">
        <v>1301</v>
      </c>
      <c r="C633" s="14" t="s">
        <v>32</v>
      </c>
      <c r="D633" s="66">
        <v>114219</v>
      </c>
      <c r="E633" s="16">
        <f t="shared" si="83"/>
        <v>115932.285</v>
      </c>
      <c r="F633" s="17">
        <f t="shared" si="76"/>
        <v>38644.095000000001</v>
      </c>
      <c r="G633" s="18">
        <f t="shared" si="77"/>
        <v>0</v>
      </c>
      <c r="H633" s="18">
        <v>6</v>
      </c>
      <c r="I633" s="32" t="s">
        <v>29</v>
      </c>
      <c r="J633" s="19">
        <v>3</v>
      </c>
      <c r="K633" s="26">
        <v>47000</v>
      </c>
      <c r="L633" s="21">
        <f t="shared" si="78"/>
        <v>0.21622721401549186</v>
      </c>
      <c r="M633" s="22">
        <f>45000*3</f>
        <v>135000</v>
      </c>
      <c r="N633" s="23">
        <f t="shared" si="84"/>
        <v>45000</v>
      </c>
      <c r="O633" s="21">
        <f t="shared" si="79"/>
        <v>0.16447286448291773</v>
      </c>
      <c r="P633" s="24">
        <f>43500*3</f>
        <v>130500</v>
      </c>
      <c r="Q633" s="18">
        <f t="shared" si="85"/>
        <v>43500</v>
      </c>
      <c r="R633" s="21">
        <f t="shared" si="80"/>
        <v>0.12565710233348715</v>
      </c>
    </row>
    <row r="634" spans="1:18" ht="15.5" x14ac:dyDescent="0.45">
      <c r="A634" s="12" t="s">
        <v>1302</v>
      </c>
      <c r="B634" s="25" t="s">
        <v>1303</v>
      </c>
      <c r="C634" s="14" t="s">
        <v>24</v>
      </c>
      <c r="D634" s="19">
        <v>9028</v>
      </c>
      <c r="E634" s="16">
        <f t="shared" si="83"/>
        <v>9163.42</v>
      </c>
      <c r="F634" s="17">
        <f t="shared" si="76"/>
        <v>9163.42</v>
      </c>
      <c r="G634" s="18">
        <f t="shared" si="77"/>
        <v>0</v>
      </c>
      <c r="H634" s="18">
        <v>12</v>
      </c>
      <c r="I634" s="19" t="s">
        <v>1157</v>
      </c>
      <c r="J634" s="32">
        <v>1</v>
      </c>
      <c r="K634" s="26">
        <v>11000</v>
      </c>
      <c r="L634" s="21">
        <f t="shared" si="78"/>
        <v>0.20042516876886576</v>
      </c>
      <c r="M634" s="30">
        <v>11000</v>
      </c>
      <c r="N634" s="23">
        <f t="shared" si="84"/>
        <v>11000</v>
      </c>
      <c r="O634" s="21">
        <f t="shared" si="79"/>
        <v>0.20042516876886576</v>
      </c>
      <c r="P634" s="24">
        <v>11000</v>
      </c>
      <c r="Q634" s="18">
        <f t="shared" si="85"/>
        <v>11000</v>
      </c>
      <c r="R634" s="21">
        <f t="shared" si="80"/>
        <v>0.20042516876886576</v>
      </c>
    </row>
    <row r="635" spans="1:18" ht="15.5" x14ac:dyDescent="0.45">
      <c r="A635" s="12" t="s">
        <v>1304</v>
      </c>
      <c r="B635" s="25" t="s">
        <v>1305</v>
      </c>
      <c r="C635" s="14" t="s">
        <v>585</v>
      </c>
      <c r="D635" s="19">
        <v>61500</v>
      </c>
      <c r="E635" s="16">
        <f t="shared" si="83"/>
        <v>62422.5</v>
      </c>
      <c r="F635" s="17">
        <f t="shared" si="76"/>
        <v>62422.5</v>
      </c>
      <c r="G635" s="18">
        <f t="shared" si="77"/>
        <v>0</v>
      </c>
      <c r="H635" s="18">
        <v>1</v>
      </c>
      <c r="I635" s="19" t="s">
        <v>48</v>
      </c>
      <c r="J635" s="32">
        <v>1</v>
      </c>
      <c r="K635" s="26">
        <v>75000</v>
      </c>
      <c r="L635" s="21">
        <f t="shared" si="78"/>
        <v>0.20148984741078937</v>
      </c>
      <c r="M635" s="30">
        <v>74000</v>
      </c>
      <c r="N635" s="23">
        <f>M635/J635</f>
        <v>74000</v>
      </c>
      <c r="O635" s="21">
        <f t="shared" si="79"/>
        <v>0.18546998277864551</v>
      </c>
      <c r="P635" s="24">
        <v>70000</v>
      </c>
      <c r="Q635" s="18">
        <f>P635/J635</f>
        <v>70000</v>
      </c>
      <c r="R635" s="21">
        <f t="shared" si="80"/>
        <v>0.12139052425007009</v>
      </c>
    </row>
    <row r="636" spans="1:18" ht="15.5" x14ac:dyDescent="0.45">
      <c r="A636" s="12" t="s">
        <v>1306</v>
      </c>
      <c r="B636" s="25" t="s">
        <v>1307</v>
      </c>
      <c r="C636" s="14" t="s">
        <v>24</v>
      </c>
      <c r="D636" s="66">
        <v>23734</v>
      </c>
      <c r="E636" s="16">
        <f t="shared" si="83"/>
        <v>24090.01</v>
      </c>
      <c r="F636" s="17">
        <f t="shared" si="76"/>
        <v>24090.01</v>
      </c>
      <c r="G636" s="18">
        <f t="shared" si="77"/>
        <v>0</v>
      </c>
      <c r="H636" s="18">
        <v>2</v>
      </c>
      <c r="I636" s="32" t="s">
        <v>48</v>
      </c>
      <c r="J636" s="19">
        <v>1</v>
      </c>
      <c r="K636" s="26">
        <v>29000</v>
      </c>
      <c r="L636" s="21">
        <f t="shared" si="78"/>
        <v>0.20381851232108256</v>
      </c>
      <c r="M636" s="22">
        <v>28000</v>
      </c>
      <c r="N636" s="23">
        <f t="shared" ref="N636:N637" si="86">M636/J636</f>
        <v>28000</v>
      </c>
      <c r="O636" s="21">
        <f t="shared" si="79"/>
        <v>0.16230752913759694</v>
      </c>
      <c r="P636" s="24">
        <v>27000</v>
      </c>
      <c r="Q636" s="18">
        <f t="shared" ref="Q636:Q637" si="87">P636/J636</f>
        <v>27000</v>
      </c>
      <c r="R636" s="21">
        <f t="shared" si="80"/>
        <v>0.12079654595411134</v>
      </c>
    </row>
    <row r="637" spans="1:18" ht="15.5" x14ac:dyDescent="0.45">
      <c r="A637" s="12" t="s">
        <v>1308</v>
      </c>
      <c r="B637" s="25" t="s">
        <v>1309</v>
      </c>
      <c r="C637" s="14" t="s">
        <v>24</v>
      </c>
      <c r="D637" s="66">
        <v>24060</v>
      </c>
      <c r="E637" s="16">
        <f t="shared" si="83"/>
        <v>24420.9</v>
      </c>
      <c r="F637" s="17">
        <f t="shared" si="76"/>
        <v>2442.09</v>
      </c>
      <c r="G637" s="18">
        <f t="shared" si="77"/>
        <v>0</v>
      </c>
      <c r="H637" s="18">
        <v>25</v>
      </c>
      <c r="I637" s="32" t="s">
        <v>29</v>
      </c>
      <c r="J637" s="19">
        <v>10</v>
      </c>
      <c r="K637" s="26">
        <v>7000</v>
      </c>
      <c r="L637" s="21">
        <f t="shared" si="78"/>
        <v>1.8663972253274856</v>
      </c>
      <c r="M637" s="22">
        <v>35000</v>
      </c>
      <c r="N637" s="23">
        <f t="shared" si="86"/>
        <v>3500</v>
      </c>
      <c r="O637" s="21">
        <f t="shared" si="79"/>
        <v>0.43319861266374288</v>
      </c>
      <c r="P637" s="24">
        <v>32000</v>
      </c>
      <c r="Q637" s="18">
        <f t="shared" si="87"/>
        <v>3200</v>
      </c>
      <c r="R637" s="21">
        <f t="shared" si="80"/>
        <v>0.31035301729256487</v>
      </c>
    </row>
    <row r="638" spans="1:18" ht="15.5" x14ac:dyDescent="0.45">
      <c r="A638" s="12" t="s">
        <v>1310</v>
      </c>
      <c r="B638" s="25" t="s">
        <v>1311</v>
      </c>
      <c r="C638" s="14" t="s">
        <v>32</v>
      </c>
      <c r="D638" s="31">
        <v>82500</v>
      </c>
      <c r="E638" s="16">
        <f t="shared" si="83"/>
        <v>83737.5</v>
      </c>
      <c r="F638" s="17">
        <f t="shared" si="76"/>
        <v>8373.75</v>
      </c>
      <c r="G638" s="18">
        <f t="shared" si="77"/>
        <v>0</v>
      </c>
      <c r="H638" s="18">
        <v>100</v>
      </c>
      <c r="I638" s="28" t="s">
        <v>1115</v>
      </c>
      <c r="J638" s="28">
        <v>10</v>
      </c>
      <c r="K638" s="31">
        <v>10000</v>
      </c>
      <c r="L638" s="21">
        <f t="shared" si="78"/>
        <v>0.19420809075981491</v>
      </c>
      <c r="M638" s="22">
        <v>99000</v>
      </c>
      <c r="N638" s="23">
        <f t="shared" si="84"/>
        <v>9900</v>
      </c>
      <c r="O638" s="21">
        <f t="shared" si="79"/>
        <v>0.18226600985221675</v>
      </c>
      <c r="P638" s="24">
        <v>95000</v>
      </c>
      <c r="Q638" s="18">
        <f t="shared" si="85"/>
        <v>9500</v>
      </c>
      <c r="R638" s="21">
        <f t="shared" si="80"/>
        <v>0.13449768622182415</v>
      </c>
    </row>
    <row r="639" spans="1:18" ht="15.5" x14ac:dyDescent="0.45">
      <c r="A639" s="12" t="s">
        <v>1312</v>
      </c>
      <c r="B639" s="25" t="s">
        <v>1313</v>
      </c>
      <c r="C639" s="14" t="str">
        <f t="shared" ref="C639:C645" si="88">C638</f>
        <v>OBAT KERAS</v>
      </c>
      <c r="D639" s="15">
        <v>32335</v>
      </c>
      <c r="E639" s="16">
        <f t="shared" si="83"/>
        <v>32820.025000000001</v>
      </c>
      <c r="F639" s="17">
        <f t="shared" si="76"/>
        <v>3282.0025000000001</v>
      </c>
      <c r="G639" s="18">
        <f t="shared" si="77"/>
        <v>0</v>
      </c>
      <c r="H639" s="18">
        <v>100</v>
      </c>
      <c r="I639" s="19" t="s">
        <v>29</v>
      </c>
      <c r="J639" s="19">
        <v>10</v>
      </c>
      <c r="K639" s="26">
        <v>5000</v>
      </c>
      <c r="L639" s="21">
        <f t="shared" si="78"/>
        <v>0.52346014361658766</v>
      </c>
      <c r="M639" s="22">
        <v>38000</v>
      </c>
      <c r="N639" s="23">
        <f t="shared" si="84"/>
        <v>3800</v>
      </c>
      <c r="O639" s="21">
        <f t="shared" si="79"/>
        <v>0.15782970914860667</v>
      </c>
      <c r="P639" s="24">
        <v>37000</v>
      </c>
      <c r="Q639" s="18">
        <f t="shared" si="85"/>
        <v>3700</v>
      </c>
      <c r="R639" s="21">
        <f t="shared" si="80"/>
        <v>0.1273605062762749</v>
      </c>
    </row>
    <row r="640" spans="1:18" ht="15.5" x14ac:dyDescent="0.45">
      <c r="A640" s="12" t="s">
        <v>1314</v>
      </c>
      <c r="B640" s="25" t="s">
        <v>1315</v>
      </c>
      <c r="C640" s="14" t="str">
        <f t="shared" si="88"/>
        <v>OBAT KERAS</v>
      </c>
      <c r="D640" s="15">
        <v>52250</v>
      </c>
      <c r="E640" s="16">
        <f t="shared" si="83"/>
        <v>53033.75</v>
      </c>
      <c r="F640" s="17">
        <f t="shared" si="76"/>
        <v>5303.375</v>
      </c>
      <c r="G640" s="18">
        <f t="shared" si="77"/>
        <v>0</v>
      </c>
      <c r="H640" s="18">
        <v>100</v>
      </c>
      <c r="I640" s="19" t="s">
        <v>29</v>
      </c>
      <c r="J640" s="19">
        <v>10</v>
      </c>
      <c r="K640" s="26">
        <v>7000</v>
      </c>
      <c r="L640" s="21">
        <f t="shared" si="78"/>
        <v>0.31991420557663752</v>
      </c>
      <c r="M640" s="22">
        <v>62000</v>
      </c>
      <c r="N640" s="23">
        <f t="shared" si="84"/>
        <v>6200</v>
      </c>
      <c r="O640" s="21">
        <f t="shared" si="79"/>
        <v>0.16906686779645039</v>
      </c>
      <c r="P640" s="24">
        <v>59000</v>
      </c>
      <c r="Q640" s="18">
        <f t="shared" si="85"/>
        <v>5900</v>
      </c>
      <c r="R640" s="21">
        <f t="shared" si="80"/>
        <v>0.11249911612888019</v>
      </c>
    </row>
    <row r="641" spans="1:18" ht="15.5" x14ac:dyDescent="0.45">
      <c r="A641" s="12" t="s">
        <v>1316</v>
      </c>
      <c r="B641" s="25" t="s">
        <v>1317</v>
      </c>
      <c r="C641" s="14" t="str">
        <f t="shared" si="88"/>
        <v>OBAT KERAS</v>
      </c>
      <c r="D641" s="15">
        <v>7012</v>
      </c>
      <c r="E641" s="16">
        <f t="shared" si="83"/>
        <v>7117.18</v>
      </c>
      <c r="F641" s="17">
        <f t="shared" si="76"/>
        <v>7117.18</v>
      </c>
      <c r="G641" s="18">
        <f t="shared" si="77"/>
        <v>0</v>
      </c>
      <c r="H641" s="18">
        <v>100</v>
      </c>
      <c r="I641" s="32" t="s">
        <v>48</v>
      </c>
      <c r="J641" s="32">
        <v>1</v>
      </c>
      <c r="K641" s="26">
        <v>12000</v>
      </c>
      <c r="L641" s="21">
        <f t="shared" si="78"/>
        <v>0.68606105227070269</v>
      </c>
      <c r="M641" s="22">
        <v>8300</v>
      </c>
      <c r="N641" s="23">
        <f t="shared" si="84"/>
        <v>8300</v>
      </c>
      <c r="O641" s="21">
        <f t="shared" si="79"/>
        <v>0.16619222782056933</v>
      </c>
      <c r="P641" s="24">
        <v>8000</v>
      </c>
      <c r="Q641" s="18">
        <f t="shared" si="85"/>
        <v>8000</v>
      </c>
      <c r="R641" s="21">
        <f t="shared" si="80"/>
        <v>0.12404070151380177</v>
      </c>
    </row>
    <row r="642" spans="1:18" ht="15.5" x14ac:dyDescent="0.45">
      <c r="A642" s="12" t="s">
        <v>1318</v>
      </c>
      <c r="B642" s="25" t="s">
        <v>1319</v>
      </c>
      <c r="C642" s="14" t="str">
        <f t="shared" si="88"/>
        <v>OBAT KERAS</v>
      </c>
      <c r="D642" s="15">
        <v>34039</v>
      </c>
      <c r="E642" s="16">
        <f t="shared" si="83"/>
        <v>34549.584999999999</v>
      </c>
      <c r="F642" s="17">
        <f t="shared" si="76"/>
        <v>3454.9584999999997</v>
      </c>
      <c r="G642" s="18">
        <f t="shared" si="77"/>
        <v>0</v>
      </c>
      <c r="H642" s="18">
        <v>100</v>
      </c>
      <c r="I642" s="19" t="s">
        <v>29</v>
      </c>
      <c r="J642" s="19">
        <v>10</v>
      </c>
      <c r="K642" s="26">
        <v>8000</v>
      </c>
      <c r="L642" s="21">
        <f t="shared" si="78"/>
        <v>1.3155126175900522</v>
      </c>
      <c r="M642" s="22">
        <v>40000</v>
      </c>
      <c r="N642" s="23">
        <f t="shared" si="84"/>
        <v>4000</v>
      </c>
      <c r="O642" s="21">
        <f t="shared" si="79"/>
        <v>0.15775630879502614</v>
      </c>
      <c r="P642" s="24">
        <v>39000</v>
      </c>
      <c r="Q642" s="18">
        <f t="shared" si="85"/>
        <v>3900</v>
      </c>
      <c r="R642" s="21">
        <f t="shared" si="80"/>
        <v>0.12881240107515049</v>
      </c>
    </row>
    <row r="643" spans="1:18" ht="15.5" x14ac:dyDescent="0.45">
      <c r="A643" s="12" t="s">
        <v>1320</v>
      </c>
      <c r="B643" s="25" t="s">
        <v>1321</v>
      </c>
      <c r="C643" s="14" t="str">
        <f t="shared" si="88"/>
        <v>OBAT KERAS</v>
      </c>
      <c r="D643" s="15">
        <v>62626</v>
      </c>
      <c r="E643" s="16">
        <f t="shared" si="83"/>
        <v>63565.39</v>
      </c>
      <c r="F643" s="17">
        <f t="shared" si="76"/>
        <v>6356.5389999999998</v>
      </c>
      <c r="G643" s="18">
        <f t="shared" si="77"/>
        <v>0</v>
      </c>
      <c r="H643" s="18">
        <v>100</v>
      </c>
      <c r="I643" s="19" t="s">
        <v>29</v>
      </c>
      <c r="J643" s="19">
        <v>10</v>
      </c>
      <c r="K643" s="26">
        <v>8000</v>
      </c>
      <c r="L643" s="21">
        <f t="shared" si="78"/>
        <v>0.25854651406999946</v>
      </c>
      <c r="M643" s="22">
        <v>73000</v>
      </c>
      <c r="N643" s="23">
        <f t="shared" si="84"/>
        <v>7300</v>
      </c>
      <c r="O643" s="21">
        <f t="shared" si="79"/>
        <v>0.14842369408887451</v>
      </c>
      <c r="P643" s="24">
        <v>71000</v>
      </c>
      <c r="Q643" s="18">
        <f t="shared" si="85"/>
        <v>7100</v>
      </c>
      <c r="R643" s="21">
        <f t="shared" si="80"/>
        <v>0.11696003123712452</v>
      </c>
    </row>
    <row r="644" spans="1:18" ht="15.5" x14ac:dyDescent="0.45">
      <c r="A644" s="12" t="s">
        <v>1322</v>
      </c>
      <c r="B644" s="25" t="s">
        <v>1323</v>
      </c>
      <c r="C644" s="14" t="str">
        <f t="shared" si="88"/>
        <v>OBAT KERAS</v>
      </c>
      <c r="D644" s="15">
        <v>16500</v>
      </c>
      <c r="E644" s="16">
        <f t="shared" si="83"/>
        <v>16747.5</v>
      </c>
      <c r="F644" s="17">
        <f t="shared" si="76"/>
        <v>1674.75</v>
      </c>
      <c r="G644" s="18">
        <f t="shared" si="77"/>
        <v>0</v>
      </c>
      <c r="H644" s="18">
        <v>100</v>
      </c>
      <c r="I644" s="19" t="s">
        <v>29</v>
      </c>
      <c r="J644" s="19">
        <v>10</v>
      </c>
      <c r="K644" s="26">
        <v>3000</v>
      </c>
      <c r="L644" s="21">
        <f t="shared" si="78"/>
        <v>0.7913121361397224</v>
      </c>
      <c r="M644" s="22">
        <v>21000</v>
      </c>
      <c r="N644" s="23">
        <f t="shared" si="84"/>
        <v>2100</v>
      </c>
      <c r="O644" s="21">
        <f t="shared" si="79"/>
        <v>0.25391849529780564</v>
      </c>
      <c r="P644" s="24">
        <v>20500</v>
      </c>
      <c r="Q644" s="18">
        <f t="shared" si="85"/>
        <v>2050</v>
      </c>
      <c r="R644" s="21">
        <f t="shared" si="80"/>
        <v>0.22406329302881026</v>
      </c>
    </row>
    <row r="645" spans="1:18" ht="15.5" x14ac:dyDescent="0.45">
      <c r="A645" s="12" t="s">
        <v>1324</v>
      </c>
      <c r="B645" s="25" t="s">
        <v>1325</v>
      </c>
      <c r="C645" s="14" t="str">
        <f t="shared" si="88"/>
        <v>OBAT KERAS</v>
      </c>
      <c r="D645" s="15">
        <v>29750</v>
      </c>
      <c r="E645" s="16">
        <f t="shared" si="83"/>
        <v>30196.25</v>
      </c>
      <c r="F645" s="17">
        <f t="shared" ref="F645:F685" si="89">E645/J645</f>
        <v>3019.625</v>
      </c>
      <c r="G645" s="18">
        <f t="shared" ref="G645:G708" si="90">F645*T645</f>
        <v>0</v>
      </c>
      <c r="H645" s="18">
        <v>100</v>
      </c>
      <c r="I645" s="19" t="s">
        <v>29</v>
      </c>
      <c r="J645" s="19">
        <v>10</v>
      </c>
      <c r="K645" s="26">
        <v>5000</v>
      </c>
      <c r="L645" s="21">
        <f t="shared" ref="L645:L708" si="91">(K645-F645)/F645</f>
        <v>0.65583474769218031</v>
      </c>
      <c r="M645" s="22">
        <v>35000</v>
      </c>
      <c r="N645" s="23">
        <f t="shared" si="84"/>
        <v>3500</v>
      </c>
      <c r="O645" s="21">
        <f t="shared" ref="O645:O708" si="92">(N645-F645)/F645</f>
        <v>0.15908432338452622</v>
      </c>
      <c r="P645" s="24">
        <v>34000</v>
      </c>
      <c r="Q645" s="18">
        <f t="shared" si="85"/>
        <v>3400</v>
      </c>
      <c r="R645" s="21">
        <f t="shared" ref="R645:R685" si="93">(Q645-F645)/F645</f>
        <v>0.12596762843068263</v>
      </c>
    </row>
    <row r="646" spans="1:18" ht="15.5" x14ac:dyDescent="0.45">
      <c r="A646" s="12" t="s">
        <v>1326</v>
      </c>
      <c r="B646" s="25" t="s">
        <v>1327</v>
      </c>
      <c r="C646" s="14" t="s">
        <v>47</v>
      </c>
      <c r="D646" s="15">
        <v>24500</v>
      </c>
      <c r="E646" s="16">
        <f t="shared" si="83"/>
        <v>24867.5</v>
      </c>
      <c r="F646" s="17">
        <f t="shared" si="89"/>
        <v>2486.75</v>
      </c>
      <c r="G646" s="18">
        <f t="shared" si="90"/>
        <v>0</v>
      </c>
      <c r="H646" s="18">
        <v>50</v>
      </c>
      <c r="I646" s="32" t="s">
        <v>29</v>
      </c>
      <c r="J646" s="32">
        <v>10</v>
      </c>
      <c r="K646" s="26">
        <v>5000</v>
      </c>
      <c r="L646" s="21">
        <f t="shared" si="91"/>
        <v>1.0106564793405046</v>
      </c>
      <c r="M646" s="22">
        <v>28500</v>
      </c>
      <c r="N646" s="23">
        <f t="shared" si="84"/>
        <v>2850</v>
      </c>
      <c r="O646" s="21">
        <f t="shared" si="92"/>
        <v>0.14607419322408766</v>
      </c>
      <c r="P646" s="24">
        <v>28000</v>
      </c>
      <c r="Q646" s="18">
        <f t="shared" si="85"/>
        <v>2800</v>
      </c>
      <c r="R646" s="21">
        <f t="shared" si="93"/>
        <v>0.12596762843068263</v>
      </c>
    </row>
    <row r="647" spans="1:18" ht="15.5" x14ac:dyDescent="0.45">
      <c r="A647" s="12" t="s">
        <v>1328</v>
      </c>
      <c r="B647" s="25" t="s">
        <v>1329</v>
      </c>
      <c r="C647" s="14" t="s">
        <v>47</v>
      </c>
      <c r="D647" s="15">
        <v>40060</v>
      </c>
      <c r="E647" s="16">
        <f t="shared" si="83"/>
        <v>40660.9</v>
      </c>
      <c r="F647" s="17">
        <f t="shared" si="89"/>
        <v>4066.09</v>
      </c>
      <c r="G647" s="18">
        <f t="shared" si="90"/>
        <v>0</v>
      </c>
      <c r="H647" s="18">
        <v>100</v>
      </c>
      <c r="I647" s="19" t="s">
        <v>29</v>
      </c>
      <c r="J647" s="19">
        <v>10</v>
      </c>
      <c r="K647" s="26">
        <v>6000</v>
      </c>
      <c r="L647" s="21">
        <f t="shared" si="91"/>
        <v>0.47561908368973627</v>
      </c>
      <c r="M647" s="22">
        <v>48000</v>
      </c>
      <c r="N647" s="23">
        <f t="shared" si="84"/>
        <v>4800</v>
      </c>
      <c r="O647" s="21">
        <f t="shared" si="92"/>
        <v>0.18049526695178902</v>
      </c>
      <c r="P647" s="24">
        <v>45000</v>
      </c>
      <c r="Q647" s="18">
        <f t="shared" si="85"/>
        <v>4500</v>
      </c>
      <c r="R647" s="21">
        <f t="shared" si="93"/>
        <v>0.10671431276730221</v>
      </c>
    </row>
    <row r="648" spans="1:18" ht="15.5" x14ac:dyDescent="0.45">
      <c r="A648" s="12" t="s">
        <v>1330</v>
      </c>
      <c r="B648" s="25" t="s">
        <v>1331</v>
      </c>
      <c r="C648" s="14" t="s">
        <v>47</v>
      </c>
      <c r="D648" s="15">
        <v>7540</v>
      </c>
      <c r="E648" s="16">
        <f t="shared" si="83"/>
        <v>7653.1</v>
      </c>
      <c r="F648" s="17">
        <f t="shared" si="89"/>
        <v>7653.1</v>
      </c>
      <c r="G648" s="18">
        <f t="shared" si="90"/>
        <v>0</v>
      </c>
      <c r="H648" s="18">
        <v>100</v>
      </c>
      <c r="I648" s="32" t="s">
        <v>48</v>
      </c>
      <c r="J648" s="32">
        <v>1</v>
      </c>
      <c r="K648" s="26">
        <v>12000</v>
      </c>
      <c r="L648" s="21">
        <f t="shared" si="91"/>
        <v>0.56799205550691867</v>
      </c>
      <c r="M648" s="22">
        <v>9000</v>
      </c>
      <c r="N648" s="23">
        <f t="shared" si="84"/>
        <v>9000</v>
      </c>
      <c r="O648" s="21">
        <f t="shared" si="92"/>
        <v>0.17599404163018903</v>
      </c>
      <c r="P648" s="81">
        <v>8700</v>
      </c>
      <c r="Q648" s="18">
        <f t="shared" si="85"/>
        <v>8700</v>
      </c>
      <c r="R648" s="21">
        <f t="shared" si="93"/>
        <v>0.13679424024251605</v>
      </c>
    </row>
    <row r="649" spans="1:18" ht="15.5" x14ac:dyDescent="0.45">
      <c r="A649" s="12" t="s">
        <v>1332</v>
      </c>
      <c r="B649" s="25" t="s">
        <v>1333</v>
      </c>
      <c r="C649" s="14" t="s">
        <v>47</v>
      </c>
      <c r="D649" s="15">
        <v>38787</v>
      </c>
      <c r="E649" s="16">
        <f t="shared" si="83"/>
        <v>39368.805</v>
      </c>
      <c r="F649" s="17">
        <f t="shared" si="89"/>
        <v>3936.8805000000002</v>
      </c>
      <c r="G649" s="18">
        <f t="shared" si="90"/>
        <v>0</v>
      </c>
      <c r="H649" s="18">
        <v>100</v>
      </c>
      <c r="I649" s="19" t="s">
        <v>29</v>
      </c>
      <c r="J649" s="19">
        <v>10</v>
      </c>
      <c r="K649" s="26">
        <v>7000</v>
      </c>
      <c r="L649" s="21">
        <f t="shared" si="91"/>
        <v>0.77805752549512219</v>
      </c>
      <c r="M649" s="22">
        <v>50000</v>
      </c>
      <c r="N649" s="23">
        <f t="shared" si="84"/>
        <v>5000</v>
      </c>
      <c r="O649" s="21">
        <f t="shared" si="92"/>
        <v>0.27004108963937301</v>
      </c>
      <c r="P649" s="24">
        <v>47000</v>
      </c>
      <c r="Q649" s="18">
        <f t="shared" si="85"/>
        <v>4700</v>
      </c>
      <c r="R649" s="21">
        <f t="shared" si="93"/>
        <v>0.19383862426101064</v>
      </c>
    </row>
    <row r="650" spans="1:18" ht="15.5" x14ac:dyDescent="0.45">
      <c r="A650" s="12" t="s">
        <v>1334</v>
      </c>
      <c r="B650" s="25" t="s">
        <v>1335</v>
      </c>
      <c r="C650" s="14" t="s">
        <v>47</v>
      </c>
      <c r="D650" s="15">
        <v>5889</v>
      </c>
      <c r="E650" s="16">
        <f t="shared" si="83"/>
        <v>5977.335</v>
      </c>
      <c r="F650" s="17">
        <f t="shared" si="89"/>
        <v>5977.335</v>
      </c>
      <c r="G650" s="18">
        <f t="shared" si="90"/>
        <v>0</v>
      </c>
      <c r="H650" s="18">
        <v>100</v>
      </c>
      <c r="I650" s="32" t="s">
        <v>48</v>
      </c>
      <c r="J650" s="32">
        <v>1</v>
      </c>
      <c r="K650" s="26">
        <v>10000</v>
      </c>
      <c r="L650" s="21">
        <f t="shared" si="91"/>
        <v>0.67298637268950123</v>
      </c>
      <c r="M650" s="22">
        <v>7000</v>
      </c>
      <c r="N650" s="23">
        <f t="shared" si="84"/>
        <v>7000</v>
      </c>
      <c r="O650" s="21">
        <f t="shared" si="92"/>
        <v>0.17109046088265087</v>
      </c>
      <c r="P650" s="24">
        <v>6800</v>
      </c>
      <c r="Q650" s="18">
        <f t="shared" si="85"/>
        <v>6800</v>
      </c>
      <c r="R650" s="21">
        <f t="shared" si="93"/>
        <v>0.13763073342886084</v>
      </c>
    </row>
    <row r="651" spans="1:18" ht="15.5" x14ac:dyDescent="0.45">
      <c r="A651" s="12" t="s">
        <v>1336</v>
      </c>
      <c r="B651" s="25" t="s">
        <v>1337</v>
      </c>
      <c r="C651" s="14" t="str">
        <f>C646</f>
        <v>OBAT BEBAS TERBATAS</v>
      </c>
      <c r="D651" s="15">
        <v>43770</v>
      </c>
      <c r="E651" s="16">
        <f t="shared" si="83"/>
        <v>44426.55</v>
      </c>
      <c r="F651" s="17">
        <f t="shared" si="89"/>
        <v>4442.6550000000007</v>
      </c>
      <c r="G651" s="18">
        <f t="shared" si="90"/>
        <v>0</v>
      </c>
      <c r="H651" s="18">
        <v>100</v>
      </c>
      <c r="I651" s="19" t="s">
        <v>29</v>
      </c>
      <c r="J651" s="19">
        <v>10</v>
      </c>
      <c r="K651" s="26">
        <v>6000</v>
      </c>
      <c r="L651" s="21">
        <f t="shared" si="91"/>
        <v>0.3505437626824498</v>
      </c>
      <c r="M651" s="22">
        <v>52000</v>
      </c>
      <c r="N651" s="23">
        <f t="shared" si="84"/>
        <v>5200</v>
      </c>
      <c r="O651" s="21">
        <f t="shared" si="92"/>
        <v>0.17047126099145651</v>
      </c>
      <c r="P651" s="24">
        <v>49500</v>
      </c>
      <c r="Q651" s="18">
        <f t="shared" si="85"/>
        <v>4950</v>
      </c>
      <c r="R651" s="21">
        <f t="shared" si="93"/>
        <v>0.11419860421302111</v>
      </c>
    </row>
    <row r="652" spans="1:18" ht="15.5" x14ac:dyDescent="0.45">
      <c r="A652" s="12" t="s">
        <v>1338</v>
      </c>
      <c r="B652" s="25" t="s">
        <v>1339</v>
      </c>
      <c r="C652" s="14" t="s">
        <v>32</v>
      </c>
      <c r="D652" s="16">
        <v>43750</v>
      </c>
      <c r="E652" s="16">
        <f t="shared" si="83"/>
        <v>44406.25</v>
      </c>
      <c r="F652" s="17">
        <f t="shared" si="89"/>
        <v>4440.625</v>
      </c>
      <c r="G652" s="18">
        <f t="shared" si="90"/>
        <v>0</v>
      </c>
      <c r="H652" s="18">
        <v>100</v>
      </c>
      <c r="I652" s="19" t="s">
        <v>29</v>
      </c>
      <c r="J652" s="19">
        <v>10</v>
      </c>
      <c r="K652" s="26">
        <v>7000</v>
      </c>
      <c r="L652" s="21">
        <f t="shared" si="91"/>
        <v>0.57635467980295563</v>
      </c>
      <c r="M652" s="22">
        <v>55000</v>
      </c>
      <c r="N652" s="23">
        <f t="shared" si="84"/>
        <v>5500</v>
      </c>
      <c r="O652" s="21">
        <f t="shared" si="92"/>
        <v>0.23856439127375087</v>
      </c>
      <c r="P652" s="24">
        <v>52000</v>
      </c>
      <c r="Q652" s="18">
        <f t="shared" si="85"/>
        <v>5200</v>
      </c>
      <c r="R652" s="21">
        <f t="shared" si="93"/>
        <v>0.17100633356790992</v>
      </c>
    </row>
    <row r="653" spans="1:18" ht="15.5" x14ac:dyDescent="0.45">
      <c r="A653" s="12" t="s">
        <v>1340</v>
      </c>
      <c r="B653" s="25" t="s">
        <v>1341</v>
      </c>
      <c r="C653" s="14" t="str">
        <f>C652</f>
        <v>OBAT KERAS</v>
      </c>
      <c r="D653" s="15">
        <v>5251</v>
      </c>
      <c r="E653" s="16">
        <f t="shared" si="83"/>
        <v>5329.7650000000003</v>
      </c>
      <c r="F653" s="17">
        <f t="shared" si="89"/>
        <v>5329.7650000000003</v>
      </c>
      <c r="G653" s="18">
        <f t="shared" si="90"/>
        <v>0</v>
      </c>
      <c r="H653" s="18">
        <v>100</v>
      </c>
      <c r="I653" s="19" t="s">
        <v>33</v>
      </c>
      <c r="J653" s="19">
        <v>1</v>
      </c>
      <c r="K653" s="26">
        <v>7000</v>
      </c>
      <c r="L653" s="21">
        <f t="shared" si="91"/>
        <v>0.31337873245818521</v>
      </c>
      <c r="M653" s="22">
        <v>6200</v>
      </c>
      <c r="N653" s="23">
        <f t="shared" si="84"/>
        <v>6200</v>
      </c>
      <c r="O653" s="21">
        <f t="shared" si="92"/>
        <v>0.1632783058915355</v>
      </c>
      <c r="P653" s="24">
        <v>5900</v>
      </c>
      <c r="Q653" s="18">
        <f t="shared" si="85"/>
        <v>5900</v>
      </c>
      <c r="R653" s="21">
        <f t="shared" si="93"/>
        <v>0.10699064592904182</v>
      </c>
    </row>
    <row r="654" spans="1:18" ht="15.5" x14ac:dyDescent="0.45">
      <c r="A654" s="12" t="s">
        <v>1342</v>
      </c>
      <c r="B654" s="25" t="s">
        <v>1343</v>
      </c>
      <c r="C654" s="14" t="s">
        <v>24</v>
      </c>
      <c r="D654" s="16">
        <v>11563</v>
      </c>
      <c r="E654" s="16">
        <f t="shared" si="83"/>
        <v>11736.445</v>
      </c>
      <c r="F654" s="17">
        <f t="shared" si="89"/>
        <v>11736.445</v>
      </c>
      <c r="G654" s="18">
        <f t="shared" si="90"/>
        <v>0</v>
      </c>
      <c r="H654" s="18">
        <v>100</v>
      </c>
      <c r="I654" s="32" t="s">
        <v>48</v>
      </c>
      <c r="J654" s="32">
        <v>1</v>
      </c>
      <c r="K654" s="26">
        <v>15000</v>
      </c>
      <c r="L654" s="21">
        <f t="shared" si="91"/>
        <v>0.27807014815815184</v>
      </c>
      <c r="M654" s="22">
        <v>14000</v>
      </c>
      <c r="N654" s="23">
        <f t="shared" si="84"/>
        <v>14000</v>
      </c>
      <c r="O654" s="21">
        <f t="shared" si="92"/>
        <v>0.19286547161427506</v>
      </c>
      <c r="P654" s="24">
        <v>13500</v>
      </c>
      <c r="Q654" s="18">
        <f t="shared" si="85"/>
        <v>13500</v>
      </c>
      <c r="R654" s="21">
        <f t="shared" si="93"/>
        <v>0.15026313334233665</v>
      </c>
    </row>
    <row r="655" spans="1:18" ht="15.5" x14ac:dyDescent="0.45">
      <c r="A655" s="12" t="s">
        <v>1344</v>
      </c>
      <c r="B655" s="25" t="s">
        <v>1345</v>
      </c>
      <c r="C655" s="14" t="s">
        <v>32</v>
      </c>
      <c r="D655" s="15">
        <v>7069</v>
      </c>
      <c r="E655" s="16">
        <f t="shared" si="83"/>
        <v>7175.0349999999999</v>
      </c>
      <c r="F655" s="17">
        <f t="shared" si="89"/>
        <v>7175.0349999999999</v>
      </c>
      <c r="G655" s="18">
        <f t="shared" si="90"/>
        <v>0</v>
      </c>
      <c r="H655" s="18">
        <v>100</v>
      </c>
      <c r="I655" s="32" t="s">
        <v>48</v>
      </c>
      <c r="J655" s="32">
        <v>1</v>
      </c>
      <c r="K655" s="26">
        <v>12000</v>
      </c>
      <c r="L655" s="21">
        <f t="shared" si="91"/>
        <v>0.6724657092265055</v>
      </c>
      <c r="M655" s="22">
        <v>8500</v>
      </c>
      <c r="N655" s="23">
        <f t="shared" si="84"/>
        <v>8500</v>
      </c>
      <c r="O655" s="21">
        <f t="shared" si="92"/>
        <v>0.18466321070210809</v>
      </c>
      <c r="P655" s="24">
        <v>8000</v>
      </c>
      <c r="Q655" s="18">
        <f t="shared" si="85"/>
        <v>8000</v>
      </c>
      <c r="R655" s="21">
        <f t="shared" si="93"/>
        <v>0.11497713948433703</v>
      </c>
    </row>
    <row r="656" spans="1:18" ht="15.5" x14ac:dyDescent="0.45">
      <c r="A656" s="12" t="s">
        <v>1346</v>
      </c>
      <c r="B656" s="25" t="s">
        <v>1347</v>
      </c>
      <c r="C656" s="14" t="s">
        <v>24</v>
      </c>
      <c r="D656" s="15">
        <v>36135</v>
      </c>
      <c r="E656" s="16">
        <f t="shared" si="83"/>
        <v>36677.025000000001</v>
      </c>
      <c r="F656" s="17">
        <f t="shared" si="89"/>
        <v>3667.7025000000003</v>
      </c>
      <c r="G656" s="18">
        <f t="shared" si="90"/>
        <v>0</v>
      </c>
      <c r="H656" s="18">
        <v>100</v>
      </c>
      <c r="I656" s="19" t="s">
        <v>29</v>
      </c>
      <c r="J656" s="19">
        <v>10</v>
      </c>
      <c r="K656" s="26">
        <v>5000</v>
      </c>
      <c r="L656" s="21">
        <f t="shared" si="91"/>
        <v>0.36325124515960594</v>
      </c>
      <c r="M656" s="22">
        <v>44000</v>
      </c>
      <c r="N656" s="23">
        <f t="shared" si="84"/>
        <v>4400</v>
      </c>
      <c r="O656" s="21">
        <f t="shared" si="92"/>
        <v>0.19966109574045321</v>
      </c>
      <c r="P656" s="24">
        <v>41000</v>
      </c>
      <c r="Q656" s="18">
        <f t="shared" si="85"/>
        <v>4100</v>
      </c>
      <c r="R656" s="21">
        <f t="shared" si="93"/>
        <v>0.11786602103087686</v>
      </c>
    </row>
    <row r="657" spans="1:18" ht="15.5" x14ac:dyDescent="0.45">
      <c r="A657" s="12" t="s">
        <v>1348</v>
      </c>
      <c r="B657" s="25" t="s">
        <v>1349</v>
      </c>
      <c r="C657" s="14" t="s">
        <v>24</v>
      </c>
      <c r="D657" s="15">
        <v>5994</v>
      </c>
      <c r="E657" s="16">
        <f t="shared" si="83"/>
        <v>6083.91</v>
      </c>
      <c r="F657" s="17">
        <f t="shared" si="89"/>
        <v>6083.91</v>
      </c>
      <c r="G657" s="18">
        <f t="shared" si="90"/>
        <v>0</v>
      </c>
      <c r="H657" s="18">
        <v>100</v>
      </c>
      <c r="I657" s="32" t="s">
        <v>48</v>
      </c>
      <c r="J657" s="32">
        <v>1</v>
      </c>
      <c r="K657" s="26">
        <v>10000</v>
      </c>
      <c r="L657" s="21">
        <f t="shared" si="91"/>
        <v>0.64367980459934482</v>
      </c>
      <c r="M657" s="22">
        <v>7500</v>
      </c>
      <c r="N657" s="23">
        <f t="shared" si="84"/>
        <v>7500</v>
      </c>
      <c r="O657" s="21">
        <f t="shared" si="92"/>
        <v>0.23275985344950864</v>
      </c>
      <c r="P657" s="24">
        <v>7200</v>
      </c>
      <c r="Q657" s="18">
        <f t="shared" si="85"/>
        <v>7200</v>
      </c>
      <c r="R657" s="21">
        <f t="shared" si="93"/>
        <v>0.18344945931152831</v>
      </c>
    </row>
    <row r="658" spans="1:18" ht="15.5" x14ac:dyDescent="0.45">
      <c r="A658" s="12" t="s">
        <v>1350</v>
      </c>
      <c r="B658" s="25" t="s">
        <v>1351</v>
      </c>
      <c r="C658" s="14" t="s">
        <v>24</v>
      </c>
      <c r="D658" s="15">
        <v>30414</v>
      </c>
      <c r="E658" s="16">
        <f t="shared" si="83"/>
        <v>30870.21</v>
      </c>
      <c r="F658" s="17">
        <f t="shared" si="89"/>
        <v>3087.0209999999997</v>
      </c>
      <c r="G658" s="18">
        <f t="shared" si="90"/>
        <v>0</v>
      </c>
      <c r="H658" s="18">
        <v>100</v>
      </c>
      <c r="I658" s="19" t="s">
        <v>29</v>
      </c>
      <c r="J658" s="19">
        <v>10</v>
      </c>
      <c r="K658" s="26">
        <v>4000</v>
      </c>
      <c r="L658" s="21">
        <f t="shared" si="91"/>
        <v>0.29574758318780481</v>
      </c>
      <c r="M658" s="22">
        <v>36000</v>
      </c>
      <c r="N658" s="23">
        <f t="shared" si="84"/>
        <v>3600</v>
      </c>
      <c r="O658" s="21">
        <f t="shared" si="92"/>
        <v>0.16617282486902432</v>
      </c>
      <c r="P658" s="24">
        <v>35000</v>
      </c>
      <c r="Q658" s="18">
        <f t="shared" si="85"/>
        <v>3500</v>
      </c>
      <c r="R658" s="21">
        <f t="shared" si="93"/>
        <v>0.13377913528932919</v>
      </c>
    </row>
    <row r="659" spans="1:18" ht="15.5" x14ac:dyDescent="0.45">
      <c r="A659" s="12" t="s">
        <v>1352</v>
      </c>
      <c r="B659" s="25" t="s">
        <v>1353</v>
      </c>
      <c r="C659" s="14" t="s">
        <v>32</v>
      </c>
      <c r="D659" s="15">
        <v>5643</v>
      </c>
      <c r="E659" s="16">
        <f t="shared" si="83"/>
        <v>5727.6450000000004</v>
      </c>
      <c r="F659" s="17">
        <f t="shared" si="89"/>
        <v>5727.6450000000004</v>
      </c>
      <c r="G659" s="18">
        <f t="shared" si="90"/>
        <v>0</v>
      </c>
      <c r="H659" s="18">
        <v>50</v>
      </c>
      <c r="I659" s="32" t="s">
        <v>48</v>
      </c>
      <c r="J659" s="32">
        <v>1</v>
      </c>
      <c r="K659" s="26">
        <v>7000</v>
      </c>
      <c r="L659" s="21">
        <f t="shared" si="91"/>
        <v>0.22214278294133094</v>
      </c>
      <c r="M659" s="22">
        <v>6700</v>
      </c>
      <c r="N659" s="23">
        <f t="shared" si="84"/>
        <v>6700</v>
      </c>
      <c r="O659" s="21">
        <f t="shared" si="92"/>
        <v>0.16976523510098818</v>
      </c>
      <c r="P659" s="24">
        <v>6500</v>
      </c>
      <c r="Q659" s="18">
        <f t="shared" si="85"/>
        <v>6500</v>
      </c>
      <c r="R659" s="21">
        <f t="shared" si="93"/>
        <v>0.13484686987409303</v>
      </c>
    </row>
    <row r="660" spans="1:18" ht="15.5" x14ac:dyDescent="0.45">
      <c r="A660" s="12" t="s">
        <v>1354</v>
      </c>
      <c r="B660" s="25" t="s">
        <v>1355</v>
      </c>
      <c r="C660" s="14" t="s">
        <v>24</v>
      </c>
      <c r="D660" s="15">
        <v>105000</v>
      </c>
      <c r="E660" s="16">
        <f t="shared" si="83"/>
        <v>106575</v>
      </c>
      <c r="F660" s="17">
        <f t="shared" si="89"/>
        <v>10657.5</v>
      </c>
      <c r="G660" s="18">
        <f t="shared" si="90"/>
        <v>0</v>
      </c>
      <c r="H660" s="18">
        <v>100</v>
      </c>
      <c r="I660" s="19" t="s">
        <v>29</v>
      </c>
      <c r="J660" s="19">
        <v>10</v>
      </c>
      <c r="K660" s="26">
        <v>13000</v>
      </c>
      <c r="L660" s="21">
        <f t="shared" si="91"/>
        <v>0.2197982641332395</v>
      </c>
      <c r="M660" s="22">
        <v>130000</v>
      </c>
      <c r="N660" s="23">
        <f t="shared" si="84"/>
        <v>13000</v>
      </c>
      <c r="O660" s="21">
        <f t="shared" si="92"/>
        <v>0.2197982641332395</v>
      </c>
      <c r="P660" s="24">
        <v>118000</v>
      </c>
      <c r="Q660" s="18">
        <f t="shared" si="85"/>
        <v>11800</v>
      </c>
      <c r="R660" s="21">
        <f t="shared" si="93"/>
        <v>0.10720150129017124</v>
      </c>
    </row>
    <row r="661" spans="1:18" ht="15.5" x14ac:dyDescent="0.45">
      <c r="A661" s="12" t="s">
        <v>1356</v>
      </c>
      <c r="B661" s="25" t="s">
        <v>1357</v>
      </c>
      <c r="C661" s="14" t="s">
        <v>24</v>
      </c>
      <c r="D661" s="85">
        <v>75000</v>
      </c>
      <c r="E661" s="16">
        <f t="shared" si="83"/>
        <v>76125</v>
      </c>
      <c r="F661" s="17">
        <f t="shared" si="89"/>
        <v>7612.5</v>
      </c>
      <c r="G661" s="18">
        <f t="shared" si="90"/>
        <v>0</v>
      </c>
      <c r="H661" s="18">
        <v>100</v>
      </c>
      <c r="I661" s="19" t="s">
        <v>29</v>
      </c>
      <c r="J661" s="19">
        <v>10</v>
      </c>
      <c r="K661" s="26">
        <v>10000</v>
      </c>
      <c r="L661" s="21">
        <f t="shared" si="91"/>
        <v>0.31362889983579639</v>
      </c>
      <c r="M661" s="22">
        <v>100000</v>
      </c>
      <c r="N661" s="23">
        <f t="shared" si="84"/>
        <v>10000</v>
      </c>
      <c r="O661" s="21">
        <f t="shared" si="92"/>
        <v>0.31362889983579639</v>
      </c>
      <c r="P661" s="24">
        <v>85000</v>
      </c>
      <c r="Q661" s="18">
        <f t="shared" si="85"/>
        <v>8500</v>
      </c>
      <c r="R661" s="21">
        <f t="shared" si="93"/>
        <v>0.11658456486042693</v>
      </c>
    </row>
    <row r="662" spans="1:18" ht="15.5" x14ac:dyDescent="0.45">
      <c r="A662" s="12" t="s">
        <v>1358</v>
      </c>
      <c r="B662" s="25" t="s">
        <v>1359</v>
      </c>
      <c r="C662" s="14" t="s">
        <v>32</v>
      </c>
      <c r="D662" s="15">
        <v>15500</v>
      </c>
      <c r="E662" s="16">
        <f t="shared" si="83"/>
        <v>15732.5</v>
      </c>
      <c r="F662" s="17">
        <f t="shared" si="89"/>
        <v>1573.25</v>
      </c>
      <c r="G662" s="18">
        <f t="shared" si="90"/>
        <v>0</v>
      </c>
      <c r="H662" s="18">
        <v>100</v>
      </c>
      <c r="I662" s="19" t="s">
        <v>29</v>
      </c>
      <c r="J662" s="19">
        <v>10</v>
      </c>
      <c r="K662" s="26">
        <v>3000</v>
      </c>
      <c r="L662" s="21">
        <f t="shared" si="91"/>
        <v>0.90688066105196252</v>
      </c>
      <c r="M662" s="22">
        <v>19000</v>
      </c>
      <c r="N662" s="23">
        <f t="shared" si="84"/>
        <v>1900</v>
      </c>
      <c r="O662" s="21">
        <f t="shared" si="92"/>
        <v>0.20769108533290959</v>
      </c>
      <c r="P662" s="24">
        <v>18500</v>
      </c>
      <c r="Q662" s="18">
        <f t="shared" si="85"/>
        <v>1850</v>
      </c>
      <c r="R662" s="21">
        <f t="shared" si="93"/>
        <v>0.17590974098204354</v>
      </c>
    </row>
    <row r="663" spans="1:18" ht="15.5" x14ac:dyDescent="0.45">
      <c r="A663" s="12" t="s">
        <v>1360</v>
      </c>
      <c r="B663" s="38" t="s">
        <v>1361</v>
      </c>
      <c r="C663" s="14" t="str">
        <f>C662</f>
        <v>OBAT KERAS</v>
      </c>
      <c r="D663" s="15">
        <v>22258</v>
      </c>
      <c r="E663" s="16">
        <f t="shared" si="83"/>
        <v>22591.87</v>
      </c>
      <c r="F663" s="17">
        <f t="shared" si="89"/>
        <v>2259.1869999999999</v>
      </c>
      <c r="G663" s="18">
        <f t="shared" si="90"/>
        <v>0</v>
      </c>
      <c r="H663" s="18">
        <v>100</v>
      </c>
      <c r="I663" s="19" t="s">
        <v>29</v>
      </c>
      <c r="J663" s="19">
        <v>10</v>
      </c>
      <c r="K663" s="26">
        <v>4000</v>
      </c>
      <c r="L663" s="21">
        <f t="shared" si="91"/>
        <v>0.77054843180312216</v>
      </c>
      <c r="M663" s="22">
        <v>29000</v>
      </c>
      <c r="N663" s="23">
        <f t="shared" si="84"/>
        <v>2900</v>
      </c>
      <c r="O663" s="21">
        <f t="shared" si="92"/>
        <v>0.2836476130572636</v>
      </c>
      <c r="P663" s="24">
        <v>28000</v>
      </c>
      <c r="Q663" s="18">
        <f t="shared" si="85"/>
        <v>2800</v>
      </c>
      <c r="R663" s="21">
        <f t="shared" si="93"/>
        <v>0.23938390226218553</v>
      </c>
    </row>
    <row r="664" spans="1:18" ht="15.5" x14ac:dyDescent="0.45">
      <c r="A664" s="12" t="s">
        <v>1362</v>
      </c>
      <c r="B664" s="25" t="s">
        <v>1363</v>
      </c>
      <c r="C664" s="14" t="str">
        <f>C663</f>
        <v>OBAT KERAS</v>
      </c>
      <c r="D664" s="28">
        <v>75203</v>
      </c>
      <c r="E664" s="16">
        <f t="shared" si="83"/>
        <v>76331.044999999998</v>
      </c>
      <c r="F664" s="17">
        <f t="shared" si="89"/>
        <v>3053.2417999999998</v>
      </c>
      <c r="G664" s="18">
        <f t="shared" si="90"/>
        <v>0</v>
      </c>
      <c r="H664" s="18">
        <v>25</v>
      </c>
      <c r="I664" s="28" t="s">
        <v>29</v>
      </c>
      <c r="J664" s="28">
        <v>25</v>
      </c>
      <c r="K664" s="29">
        <v>4000</v>
      </c>
      <c r="L664" s="21">
        <f t="shared" si="91"/>
        <v>0.31008294200609998</v>
      </c>
      <c r="M664" s="22">
        <v>90000</v>
      </c>
      <c r="N664" s="23">
        <f t="shared" si="84"/>
        <v>3600</v>
      </c>
      <c r="O664" s="21">
        <f t="shared" si="92"/>
        <v>0.17907464780548998</v>
      </c>
      <c r="P664" s="24">
        <v>90000</v>
      </c>
      <c r="Q664" s="18">
        <f t="shared" si="85"/>
        <v>3600</v>
      </c>
      <c r="R664" s="21">
        <f t="shared" si="93"/>
        <v>0.17907464780548998</v>
      </c>
    </row>
    <row r="665" spans="1:18" ht="15.5" x14ac:dyDescent="0.45">
      <c r="A665" s="12" t="s">
        <v>1364</v>
      </c>
      <c r="B665" s="25" t="s">
        <v>1365</v>
      </c>
      <c r="C665" s="14" t="str">
        <f>C662</f>
        <v>OBAT KERAS</v>
      </c>
      <c r="D665" s="15">
        <v>40750</v>
      </c>
      <c r="E665" s="16">
        <f t="shared" si="83"/>
        <v>41361.25</v>
      </c>
      <c r="F665" s="17">
        <f t="shared" si="89"/>
        <v>4136.125</v>
      </c>
      <c r="G665" s="18">
        <f t="shared" si="90"/>
        <v>0</v>
      </c>
      <c r="H665" s="18">
        <v>100</v>
      </c>
      <c r="I665" s="19" t="s">
        <v>29</v>
      </c>
      <c r="J665" s="19">
        <v>10</v>
      </c>
      <c r="K665" s="26">
        <v>6000</v>
      </c>
      <c r="L665" s="21">
        <f t="shared" si="91"/>
        <v>0.45063314092296536</v>
      </c>
      <c r="M665" s="22">
        <v>48000</v>
      </c>
      <c r="N665" s="23">
        <f t="shared" si="84"/>
        <v>4800</v>
      </c>
      <c r="O665" s="21">
        <f t="shared" si="92"/>
        <v>0.16050651273837227</v>
      </c>
      <c r="P665" s="24">
        <v>46000</v>
      </c>
      <c r="Q665" s="18">
        <f t="shared" si="85"/>
        <v>4600</v>
      </c>
      <c r="R665" s="21">
        <f t="shared" si="93"/>
        <v>0.11215207470760676</v>
      </c>
    </row>
    <row r="666" spans="1:18" ht="15.5" x14ac:dyDescent="0.45">
      <c r="A666" s="12" t="s">
        <v>1366</v>
      </c>
      <c r="B666" s="25" t="s">
        <v>1367</v>
      </c>
      <c r="C666" s="14" t="s">
        <v>24</v>
      </c>
      <c r="D666" s="28">
        <v>40376</v>
      </c>
      <c r="E666" s="16">
        <f t="shared" si="83"/>
        <v>40981.64</v>
      </c>
      <c r="F666" s="17">
        <f t="shared" si="89"/>
        <v>40981.64</v>
      </c>
      <c r="G666" s="18">
        <f t="shared" si="90"/>
        <v>0</v>
      </c>
      <c r="H666" s="18">
        <v>1</v>
      </c>
      <c r="I666" s="32" t="s">
        <v>48</v>
      </c>
      <c r="J666" s="32">
        <v>1</v>
      </c>
      <c r="K666" s="29">
        <v>49000</v>
      </c>
      <c r="L666" s="21">
        <f t="shared" si="91"/>
        <v>0.19565737242335837</v>
      </c>
      <c r="M666" s="30">
        <v>48000</v>
      </c>
      <c r="N666" s="23">
        <f t="shared" si="84"/>
        <v>48000</v>
      </c>
      <c r="O666" s="21">
        <f t="shared" si="92"/>
        <v>0.17125620155757557</v>
      </c>
      <c r="P666" s="24">
        <v>48000</v>
      </c>
      <c r="Q666" s="18">
        <f t="shared" si="85"/>
        <v>48000</v>
      </c>
      <c r="R666" s="21">
        <f t="shared" si="93"/>
        <v>0.17125620155757557</v>
      </c>
    </row>
    <row r="667" spans="1:18" ht="15.5" x14ac:dyDescent="0.45">
      <c r="A667" s="12" t="s">
        <v>1368</v>
      </c>
      <c r="B667" s="25" t="s">
        <v>1369</v>
      </c>
      <c r="C667" s="14" t="s">
        <v>24</v>
      </c>
      <c r="D667" s="28">
        <v>40584</v>
      </c>
      <c r="E667" s="16">
        <f t="shared" si="83"/>
        <v>41192.76</v>
      </c>
      <c r="F667" s="17">
        <f t="shared" si="89"/>
        <v>41192.76</v>
      </c>
      <c r="G667" s="18">
        <f t="shared" si="90"/>
        <v>0</v>
      </c>
      <c r="H667" s="18">
        <v>1</v>
      </c>
      <c r="I667" s="32" t="s">
        <v>48</v>
      </c>
      <c r="J667" s="32">
        <v>1</v>
      </c>
      <c r="K667" s="29">
        <v>50000</v>
      </c>
      <c r="L667" s="21">
        <f t="shared" si="91"/>
        <v>0.21380553281693185</v>
      </c>
      <c r="M667" s="30">
        <v>47000</v>
      </c>
      <c r="N667" s="23">
        <f t="shared" si="84"/>
        <v>47000</v>
      </c>
      <c r="O667" s="21">
        <f t="shared" si="92"/>
        <v>0.14097720084791593</v>
      </c>
      <c r="P667" s="24">
        <v>46000</v>
      </c>
      <c r="Q667" s="18">
        <f t="shared" si="85"/>
        <v>46000</v>
      </c>
      <c r="R667" s="21">
        <f t="shared" si="93"/>
        <v>0.1167010901915773</v>
      </c>
    </row>
    <row r="668" spans="1:18" ht="15.5" x14ac:dyDescent="0.45">
      <c r="A668" s="12" t="s">
        <v>1370</v>
      </c>
      <c r="B668" s="34" t="s">
        <v>1371</v>
      </c>
      <c r="C668" s="14" t="s">
        <v>24</v>
      </c>
      <c r="D668" s="16">
        <v>27305</v>
      </c>
      <c r="E668" s="16">
        <f t="shared" si="83"/>
        <v>27714.575000000001</v>
      </c>
      <c r="F668" s="17">
        <f t="shared" si="89"/>
        <v>2771.4575</v>
      </c>
      <c r="G668" s="18">
        <f t="shared" si="90"/>
        <v>0</v>
      </c>
      <c r="H668" s="18">
        <v>100</v>
      </c>
      <c r="I668" s="90" t="s">
        <v>29</v>
      </c>
      <c r="J668" s="90">
        <v>10</v>
      </c>
      <c r="K668" s="26">
        <v>5000</v>
      </c>
      <c r="L668" s="21">
        <f t="shared" si="91"/>
        <v>0.80410487983308421</v>
      </c>
      <c r="M668" s="22">
        <v>38000</v>
      </c>
      <c r="N668" s="23">
        <f t="shared" si="84"/>
        <v>3800</v>
      </c>
      <c r="O668" s="21">
        <f t="shared" si="92"/>
        <v>0.37111970867314403</v>
      </c>
      <c r="P668" s="24">
        <v>37000</v>
      </c>
      <c r="Q668" s="18">
        <f t="shared" si="85"/>
        <v>3700</v>
      </c>
      <c r="R668" s="21">
        <f t="shared" si="93"/>
        <v>0.33503761107648233</v>
      </c>
    </row>
    <row r="669" spans="1:18" ht="15.5" x14ac:dyDescent="0.45">
      <c r="A669" s="12" t="s">
        <v>1372</v>
      </c>
      <c r="B669" s="25" t="s">
        <v>1373</v>
      </c>
      <c r="C669" s="14" t="str">
        <f>C667</f>
        <v>OBAT BEBAS</v>
      </c>
      <c r="D669" s="15">
        <v>178488</v>
      </c>
      <c r="E669" s="16">
        <f t="shared" si="83"/>
        <v>181165.32</v>
      </c>
      <c r="F669" s="17">
        <f t="shared" si="89"/>
        <v>15097.11</v>
      </c>
      <c r="G669" s="18">
        <f t="shared" si="90"/>
        <v>0</v>
      </c>
      <c r="H669" s="18">
        <v>100</v>
      </c>
      <c r="I669" s="19" t="s">
        <v>29</v>
      </c>
      <c r="J669" s="19">
        <v>12</v>
      </c>
      <c r="K669" s="26">
        <v>18000</v>
      </c>
      <c r="L669" s="21">
        <f t="shared" si="91"/>
        <v>0.19228117169445008</v>
      </c>
      <c r="M669" s="22">
        <v>210000</v>
      </c>
      <c r="N669" s="23">
        <f t="shared" si="84"/>
        <v>17500</v>
      </c>
      <c r="O669" s="21">
        <f t="shared" si="92"/>
        <v>0.15916225025849315</v>
      </c>
      <c r="P669" s="24">
        <v>201000</v>
      </c>
      <c r="Q669" s="18">
        <f t="shared" si="85"/>
        <v>16750</v>
      </c>
      <c r="R669" s="21">
        <f t="shared" si="93"/>
        <v>0.10948386810455772</v>
      </c>
    </row>
    <row r="670" spans="1:18" ht="15.5" x14ac:dyDescent="0.45">
      <c r="A670" s="12" t="s">
        <v>1374</v>
      </c>
      <c r="B670" s="25" t="s">
        <v>1375</v>
      </c>
      <c r="C670" s="14" t="s">
        <v>10</v>
      </c>
      <c r="D670" s="15">
        <v>49284</v>
      </c>
      <c r="E670" s="16">
        <f t="shared" si="83"/>
        <v>50023.26</v>
      </c>
      <c r="F670" s="17">
        <f t="shared" si="89"/>
        <v>50023.26</v>
      </c>
      <c r="G670" s="18">
        <f t="shared" si="90"/>
        <v>0</v>
      </c>
      <c r="H670" s="18">
        <v>100</v>
      </c>
      <c r="I670" s="19" t="s">
        <v>92</v>
      </c>
      <c r="J670" s="19">
        <v>1</v>
      </c>
      <c r="K670" s="26">
        <v>60000</v>
      </c>
      <c r="L670" s="21">
        <f t="shared" si="91"/>
        <v>0.19944201957249483</v>
      </c>
      <c r="M670" s="22">
        <v>58000</v>
      </c>
      <c r="N670" s="23">
        <f t="shared" si="84"/>
        <v>58000</v>
      </c>
      <c r="O670" s="21">
        <f t="shared" si="92"/>
        <v>0.15946061892007835</v>
      </c>
      <c r="P670" s="24">
        <v>58000</v>
      </c>
      <c r="Q670" s="18">
        <f t="shared" si="85"/>
        <v>58000</v>
      </c>
      <c r="R670" s="21">
        <f t="shared" si="93"/>
        <v>0.15946061892007835</v>
      </c>
    </row>
    <row r="671" spans="1:18" ht="15.5" x14ac:dyDescent="0.45">
      <c r="A671" s="12" t="s">
        <v>1376</v>
      </c>
      <c r="B671" s="25" t="s">
        <v>1377</v>
      </c>
      <c r="C671" s="14" t="s">
        <v>10</v>
      </c>
      <c r="D671" s="15">
        <v>13598</v>
      </c>
      <c r="E671" s="16">
        <f t="shared" si="83"/>
        <v>13801.97</v>
      </c>
      <c r="F671" s="17">
        <f t="shared" si="89"/>
        <v>13801.97</v>
      </c>
      <c r="G671" s="18">
        <f t="shared" si="90"/>
        <v>0</v>
      </c>
      <c r="H671" s="18">
        <v>100</v>
      </c>
      <c r="I671" s="19" t="s">
        <v>92</v>
      </c>
      <c r="J671" s="19">
        <v>1</v>
      </c>
      <c r="K671" s="26">
        <v>17000</v>
      </c>
      <c r="L671" s="21">
        <f t="shared" si="91"/>
        <v>0.23170822715887665</v>
      </c>
      <c r="M671" s="22">
        <v>16000</v>
      </c>
      <c r="N671" s="23">
        <f t="shared" si="84"/>
        <v>16000</v>
      </c>
      <c r="O671" s="21">
        <f t="shared" si="92"/>
        <v>0.15925480203188391</v>
      </c>
      <c r="P671" s="22">
        <v>16000</v>
      </c>
      <c r="Q671" s="18">
        <f t="shared" si="85"/>
        <v>16000</v>
      </c>
      <c r="R671" s="21">
        <f t="shared" si="93"/>
        <v>0.15925480203188391</v>
      </c>
    </row>
    <row r="672" spans="1:18" ht="15.5" x14ac:dyDescent="0.45">
      <c r="A672" s="12" t="s">
        <v>1378</v>
      </c>
      <c r="B672" s="25" t="s">
        <v>1379</v>
      </c>
      <c r="C672" s="14" t="s">
        <v>10</v>
      </c>
      <c r="D672" s="15">
        <v>12654</v>
      </c>
      <c r="E672" s="16">
        <f t="shared" si="83"/>
        <v>12843.81</v>
      </c>
      <c r="F672" s="17">
        <f t="shared" si="89"/>
        <v>12843.81</v>
      </c>
      <c r="G672" s="18">
        <f t="shared" si="90"/>
        <v>0</v>
      </c>
      <c r="H672" s="18">
        <v>100</v>
      </c>
      <c r="I672" s="19" t="s">
        <v>92</v>
      </c>
      <c r="J672" s="19">
        <v>1</v>
      </c>
      <c r="K672" s="26">
        <v>16000</v>
      </c>
      <c r="L672" s="21">
        <f t="shared" si="91"/>
        <v>0.24573627295950351</v>
      </c>
      <c r="M672" s="24">
        <v>15000</v>
      </c>
      <c r="N672" s="23">
        <f t="shared" si="84"/>
        <v>15000</v>
      </c>
      <c r="O672" s="21">
        <f t="shared" si="92"/>
        <v>0.16787775589953452</v>
      </c>
      <c r="P672" s="24">
        <v>15000</v>
      </c>
      <c r="Q672" s="18">
        <f t="shared" si="85"/>
        <v>15000</v>
      </c>
      <c r="R672" s="21">
        <f t="shared" si="93"/>
        <v>0.16787775589953452</v>
      </c>
    </row>
    <row r="673" spans="1:18" ht="15.5" x14ac:dyDescent="0.45">
      <c r="A673" s="12" t="s">
        <v>1380</v>
      </c>
      <c r="B673" s="25" t="s">
        <v>1381</v>
      </c>
      <c r="C673" s="14" t="s">
        <v>32</v>
      </c>
      <c r="D673" s="15">
        <v>49289</v>
      </c>
      <c r="E673" s="16">
        <f t="shared" si="83"/>
        <v>50028.334999999999</v>
      </c>
      <c r="F673" s="17">
        <f t="shared" si="89"/>
        <v>50028.334999999999</v>
      </c>
      <c r="G673" s="18">
        <f t="shared" si="90"/>
        <v>0</v>
      </c>
      <c r="H673" s="18">
        <v>1</v>
      </c>
      <c r="I673" s="19" t="s">
        <v>586</v>
      </c>
      <c r="J673" s="19">
        <v>1</v>
      </c>
      <c r="K673" s="26">
        <v>60000</v>
      </c>
      <c r="L673" s="21">
        <f t="shared" si="91"/>
        <v>0.19932034516039762</v>
      </c>
      <c r="M673" s="22">
        <v>58000</v>
      </c>
      <c r="N673" s="23">
        <f t="shared" si="84"/>
        <v>58000</v>
      </c>
      <c r="O673" s="21">
        <f t="shared" si="92"/>
        <v>0.15934300032171769</v>
      </c>
      <c r="P673" s="24">
        <v>58000</v>
      </c>
      <c r="Q673" s="18">
        <f t="shared" si="85"/>
        <v>58000</v>
      </c>
      <c r="R673" s="21">
        <f t="shared" si="93"/>
        <v>0.15934300032171769</v>
      </c>
    </row>
    <row r="674" spans="1:18" ht="15.5" x14ac:dyDescent="0.45">
      <c r="A674" s="12" t="s">
        <v>1382</v>
      </c>
      <c r="B674" s="25" t="s">
        <v>1383</v>
      </c>
      <c r="C674" s="14" t="s">
        <v>10</v>
      </c>
      <c r="D674" s="15">
        <v>13875</v>
      </c>
      <c r="E674" s="16">
        <f t="shared" si="83"/>
        <v>14083.125</v>
      </c>
      <c r="F674" s="17">
        <f t="shared" si="89"/>
        <v>14083.125</v>
      </c>
      <c r="G674" s="18">
        <f t="shared" si="90"/>
        <v>0</v>
      </c>
      <c r="H674" s="18">
        <v>100</v>
      </c>
      <c r="I674" s="19" t="s">
        <v>92</v>
      </c>
      <c r="J674" s="19">
        <v>1</v>
      </c>
      <c r="K674" s="26">
        <v>17000</v>
      </c>
      <c r="L674" s="21">
        <f t="shared" si="91"/>
        <v>0.20711844849775884</v>
      </c>
      <c r="M674" s="22">
        <v>16000</v>
      </c>
      <c r="N674" s="23">
        <f t="shared" si="84"/>
        <v>16000</v>
      </c>
      <c r="O674" s="21">
        <f t="shared" si="92"/>
        <v>0.13611148093906714</v>
      </c>
      <c r="P674" s="24">
        <v>16000</v>
      </c>
      <c r="Q674" s="18">
        <f t="shared" si="85"/>
        <v>16000</v>
      </c>
      <c r="R674" s="21">
        <f t="shared" si="93"/>
        <v>0.13611148093906714</v>
      </c>
    </row>
    <row r="675" spans="1:18" ht="15.5" x14ac:dyDescent="0.45">
      <c r="A675" s="12" t="s">
        <v>1384</v>
      </c>
      <c r="B675" s="25" t="s">
        <v>1385</v>
      </c>
      <c r="C675" s="14" t="s">
        <v>32</v>
      </c>
      <c r="D675" s="15">
        <f>247641/12</f>
        <v>20636.75</v>
      </c>
      <c r="E675" s="16">
        <f t="shared" si="83"/>
        <v>20946.30125</v>
      </c>
      <c r="F675" s="17">
        <f t="shared" si="89"/>
        <v>20946.30125</v>
      </c>
      <c r="G675" s="18">
        <f t="shared" si="90"/>
        <v>0</v>
      </c>
      <c r="H675" s="18">
        <v>12</v>
      </c>
      <c r="I675" s="32" t="s">
        <v>48</v>
      </c>
      <c r="J675" s="32">
        <v>1</v>
      </c>
      <c r="K675" s="26">
        <v>25000</v>
      </c>
      <c r="L675" s="21">
        <f t="shared" si="91"/>
        <v>0.19352814139441443</v>
      </c>
      <c r="M675" s="22">
        <v>24000</v>
      </c>
      <c r="N675" s="23">
        <f t="shared" si="84"/>
        <v>24000</v>
      </c>
      <c r="O675" s="21">
        <f t="shared" si="92"/>
        <v>0.14578701573863784</v>
      </c>
      <c r="P675" s="24">
        <v>23200</v>
      </c>
      <c r="Q675" s="18">
        <f t="shared" si="85"/>
        <v>23200</v>
      </c>
      <c r="R675" s="21">
        <f t="shared" si="93"/>
        <v>0.10759411521401659</v>
      </c>
    </row>
    <row r="676" spans="1:18" ht="15.5" x14ac:dyDescent="0.45">
      <c r="A676" s="12" t="s">
        <v>1386</v>
      </c>
      <c r="B676" s="25" t="s">
        <v>1387</v>
      </c>
      <c r="C676" s="14" t="s">
        <v>24</v>
      </c>
      <c r="D676" s="15">
        <v>12500</v>
      </c>
      <c r="E676" s="16">
        <f t="shared" si="83"/>
        <v>12687.5</v>
      </c>
      <c r="F676" s="17">
        <f t="shared" si="89"/>
        <v>12687.5</v>
      </c>
      <c r="G676" s="18">
        <f t="shared" si="90"/>
        <v>0</v>
      </c>
      <c r="H676" s="18">
        <v>12</v>
      </c>
      <c r="I676" s="19" t="s">
        <v>77</v>
      </c>
      <c r="J676" s="19">
        <v>1</v>
      </c>
      <c r="K676" s="26">
        <v>17000</v>
      </c>
      <c r="L676" s="21">
        <f t="shared" si="91"/>
        <v>0.33990147783251229</v>
      </c>
      <c r="M676" s="22">
        <v>15000</v>
      </c>
      <c r="N676" s="23">
        <f t="shared" si="84"/>
        <v>15000</v>
      </c>
      <c r="O676" s="21">
        <f t="shared" si="92"/>
        <v>0.18226600985221675</v>
      </c>
      <c r="P676" s="24">
        <v>15000</v>
      </c>
      <c r="Q676" s="18">
        <f t="shared" si="85"/>
        <v>15000</v>
      </c>
      <c r="R676" s="21">
        <f t="shared" si="93"/>
        <v>0.18226600985221675</v>
      </c>
    </row>
    <row r="677" spans="1:18" ht="15.5" x14ac:dyDescent="0.45">
      <c r="A677" s="12" t="s">
        <v>1388</v>
      </c>
      <c r="B677" s="25" t="s">
        <v>1389</v>
      </c>
      <c r="C677" s="14" t="s">
        <v>47</v>
      </c>
      <c r="D677" s="42">
        <v>5772</v>
      </c>
      <c r="E677" s="16">
        <f t="shared" si="83"/>
        <v>5858.58</v>
      </c>
      <c r="F677" s="17">
        <f t="shared" si="89"/>
        <v>585.85799999999995</v>
      </c>
      <c r="G677" s="18">
        <f t="shared" si="90"/>
        <v>0</v>
      </c>
      <c r="H677" s="18">
        <v>100</v>
      </c>
      <c r="I677" s="42" t="s">
        <v>29</v>
      </c>
      <c r="J677" s="42">
        <v>10</v>
      </c>
      <c r="K677" s="29">
        <v>3000</v>
      </c>
      <c r="L677" s="21">
        <f t="shared" si="91"/>
        <v>4.1206947758671895</v>
      </c>
      <c r="M677" s="43">
        <v>12000</v>
      </c>
      <c r="N677" s="23">
        <f t="shared" si="84"/>
        <v>1200</v>
      </c>
      <c r="O677" s="21">
        <f t="shared" si="92"/>
        <v>1.048277910346876</v>
      </c>
      <c r="P677" s="24">
        <v>11000</v>
      </c>
      <c r="Q677" s="18">
        <f t="shared" si="85"/>
        <v>1100</v>
      </c>
      <c r="R677" s="21">
        <f t="shared" si="93"/>
        <v>0.87758808448463643</v>
      </c>
    </row>
    <row r="678" spans="1:18" ht="15.5" x14ac:dyDescent="0.45">
      <c r="A678" s="12" t="s">
        <v>1390</v>
      </c>
      <c r="B678" s="25" t="s">
        <v>1391</v>
      </c>
      <c r="C678" s="14" t="s">
        <v>47</v>
      </c>
      <c r="D678" s="15">
        <v>20000</v>
      </c>
      <c r="E678" s="16">
        <f t="shared" si="83"/>
        <v>20300</v>
      </c>
      <c r="F678" s="17">
        <f t="shared" si="89"/>
        <v>20300</v>
      </c>
      <c r="G678" s="18">
        <f t="shared" si="90"/>
        <v>0</v>
      </c>
      <c r="H678" s="18">
        <v>100</v>
      </c>
      <c r="I678" s="19" t="s">
        <v>33</v>
      </c>
      <c r="J678" s="19">
        <v>1</v>
      </c>
      <c r="K678" s="26">
        <v>25000</v>
      </c>
      <c r="L678" s="21">
        <f t="shared" si="91"/>
        <v>0.23152709359605911</v>
      </c>
      <c r="M678" s="22">
        <v>25000</v>
      </c>
      <c r="N678" s="23">
        <f t="shared" si="84"/>
        <v>25000</v>
      </c>
      <c r="O678" s="21">
        <f t="shared" si="92"/>
        <v>0.23152709359605911</v>
      </c>
      <c r="P678" s="24">
        <v>24000</v>
      </c>
      <c r="Q678" s="18">
        <f t="shared" si="85"/>
        <v>24000</v>
      </c>
      <c r="R678" s="21">
        <f t="shared" si="93"/>
        <v>0.18226600985221675</v>
      </c>
    </row>
    <row r="679" spans="1:18" ht="15.5" x14ac:dyDescent="0.45">
      <c r="A679" s="12" t="s">
        <v>1392</v>
      </c>
      <c r="B679" s="25" t="s">
        <v>1393</v>
      </c>
      <c r="C679" s="14" t="s">
        <v>32</v>
      </c>
      <c r="D679" s="15">
        <v>230039</v>
      </c>
      <c r="E679" s="16">
        <f t="shared" si="83"/>
        <v>233489.58499999999</v>
      </c>
      <c r="F679" s="17">
        <f t="shared" si="89"/>
        <v>23348.958500000001</v>
      </c>
      <c r="G679" s="18">
        <f t="shared" si="90"/>
        <v>0</v>
      </c>
      <c r="H679" s="18">
        <v>10</v>
      </c>
      <c r="I679" s="19" t="s">
        <v>11</v>
      </c>
      <c r="J679" s="19">
        <v>10</v>
      </c>
      <c r="K679" s="26">
        <v>28000</v>
      </c>
      <c r="L679" s="21">
        <f t="shared" si="91"/>
        <v>0.19919695775723784</v>
      </c>
      <c r="M679" s="22">
        <v>270000</v>
      </c>
      <c r="N679" s="23">
        <f t="shared" si="84"/>
        <v>27000</v>
      </c>
      <c r="O679" s="21">
        <f t="shared" si="92"/>
        <v>0.15636849498019362</v>
      </c>
      <c r="P679" s="24">
        <v>265000</v>
      </c>
      <c r="Q679" s="18">
        <f t="shared" si="85"/>
        <v>26500</v>
      </c>
      <c r="R679" s="21">
        <f t="shared" si="93"/>
        <v>0.13495426359167151</v>
      </c>
    </row>
    <row r="680" spans="1:18" ht="15.5" x14ac:dyDescent="0.45">
      <c r="A680" s="12" t="s">
        <v>1394</v>
      </c>
      <c r="B680" s="25" t="s">
        <v>1395</v>
      </c>
      <c r="C680" s="14" t="s">
        <v>32</v>
      </c>
      <c r="D680" s="15">
        <v>227550</v>
      </c>
      <c r="E680" s="16">
        <f t="shared" si="83"/>
        <v>230963.25</v>
      </c>
      <c r="F680" s="17">
        <f t="shared" si="89"/>
        <v>23096.325000000001</v>
      </c>
      <c r="G680" s="18">
        <f t="shared" si="90"/>
        <v>0</v>
      </c>
      <c r="H680" s="18">
        <v>100</v>
      </c>
      <c r="I680" s="19" t="s">
        <v>29</v>
      </c>
      <c r="J680" s="19">
        <v>10</v>
      </c>
      <c r="K680" s="26">
        <v>28000</v>
      </c>
      <c r="L680" s="21">
        <f t="shared" si="91"/>
        <v>0.21231408027034601</v>
      </c>
      <c r="M680" s="22">
        <v>270000</v>
      </c>
      <c r="N680" s="23">
        <f t="shared" si="84"/>
        <v>27000</v>
      </c>
      <c r="O680" s="21">
        <f t="shared" si="92"/>
        <v>0.16901714883211935</v>
      </c>
      <c r="P680" s="24">
        <v>260000</v>
      </c>
      <c r="Q680" s="18">
        <f t="shared" si="85"/>
        <v>26000</v>
      </c>
      <c r="R680" s="21">
        <f t="shared" si="93"/>
        <v>0.12572021739389272</v>
      </c>
    </row>
    <row r="681" spans="1:18" ht="15.5" x14ac:dyDescent="0.45">
      <c r="A681" s="12" t="s">
        <v>1396</v>
      </c>
      <c r="B681" s="25" t="s">
        <v>1397</v>
      </c>
      <c r="C681" s="14" t="s">
        <v>32</v>
      </c>
      <c r="D681" s="15">
        <v>12000</v>
      </c>
      <c r="E681" s="16">
        <f t="shared" si="83"/>
        <v>12180</v>
      </c>
      <c r="F681" s="17">
        <f t="shared" si="89"/>
        <v>2436</v>
      </c>
      <c r="G681" s="18">
        <f t="shared" si="90"/>
        <v>0</v>
      </c>
      <c r="H681" s="18">
        <v>25</v>
      </c>
      <c r="I681" s="19" t="s">
        <v>29</v>
      </c>
      <c r="J681" s="19">
        <v>5</v>
      </c>
      <c r="K681" s="26">
        <v>5000</v>
      </c>
      <c r="L681" s="21">
        <f t="shared" si="91"/>
        <v>1.0525451559934318</v>
      </c>
      <c r="M681" s="22">
        <v>14000</v>
      </c>
      <c r="N681" s="23">
        <f t="shared" si="84"/>
        <v>2800</v>
      </c>
      <c r="O681" s="21">
        <f t="shared" si="92"/>
        <v>0.14942528735632185</v>
      </c>
      <c r="P681" s="24">
        <v>14000</v>
      </c>
      <c r="Q681" s="18">
        <f t="shared" si="85"/>
        <v>2800</v>
      </c>
      <c r="R681" s="21">
        <f t="shared" si="93"/>
        <v>0.14942528735632185</v>
      </c>
    </row>
    <row r="682" spans="1:18" ht="15.5" x14ac:dyDescent="0.45">
      <c r="A682" s="12" t="s">
        <v>1398</v>
      </c>
      <c r="B682" s="25" t="s">
        <v>1399</v>
      </c>
      <c r="C682" s="14" t="str">
        <f>C679</f>
        <v>OBAT KERAS</v>
      </c>
      <c r="D682" s="15">
        <v>36699</v>
      </c>
      <c r="E682" s="16">
        <f t="shared" si="83"/>
        <v>37249.485000000001</v>
      </c>
      <c r="F682" s="17">
        <f t="shared" si="89"/>
        <v>7449.8969999999999</v>
      </c>
      <c r="G682" s="18">
        <f t="shared" si="90"/>
        <v>0</v>
      </c>
      <c r="H682" s="18">
        <v>100</v>
      </c>
      <c r="I682" s="19" t="s">
        <v>29</v>
      </c>
      <c r="J682" s="19">
        <v>5</v>
      </c>
      <c r="K682" s="26">
        <v>10000</v>
      </c>
      <c r="L682" s="21">
        <f t="shared" si="91"/>
        <v>0.34230043717382941</v>
      </c>
      <c r="M682" s="22">
        <v>43500</v>
      </c>
      <c r="N682" s="23">
        <f t="shared" si="84"/>
        <v>8700</v>
      </c>
      <c r="O682" s="21">
        <f t="shared" si="92"/>
        <v>0.16780138034123157</v>
      </c>
      <c r="P682" s="24">
        <v>43000</v>
      </c>
      <c r="Q682" s="18">
        <f t="shared" si="85"/>
        <v>8600</v>
      </c>
      <c r="R682" s="21">
        <f t="shared" si="93"/>
        <v>0.15437837596949328</v>
      </c>
    </row>
    <row r="683" spans="1:18" ht="15.5" x14ac:dyDescent="0.45">
      <c r="A683" s="12" t="s">
        <v>1400</v>
      </c>
      <c r="B683" s="25" t="s">
        <v>1401</v>
      </c>
      <c r="C683" s="14" t="str">
        <f>C682</f>
        <v>OBAT KERAS</v>
      </c>
      <c r="D683" s="15">
        <v>54050</v>
      </c>
      <c r="E683" s="16">
        <f t="shared" si="83"/>
        <v>54860.75</v>
      </c>
      <c r="F683" s="17">
        <f t="shared" si="89"/>
        <v>5486.0749999999998</v>
      </c>
      <c r="G683" s="18">
        <f t="shared" si="90"/>
        <v>0</v>
      </c>
      <c r="H683" s="18">
        <v>100</v>
      </c>
      <c r="I683" s="19" t="s">
        <v>29</v>
      </c>
      <c r="J683" s="19">
        <v>10</v>
      </c>
      <c r="K683" s="26">
        <v>8000</v>
      </c>
      <c r="L683" s="21">
        <f t="shared" si="91"/>
        <v>0.458237446626231</v>
      </c>
      <c r="M683" s="22">
        <v>65000</v>
      </c>
      <c r="N683" s="23">
        <f t="shared" si="84"/>
        <v>6500</v>
      </c>
      <c r="O683" s="21">
        <f t="shared" si="92"/>
        <v>0.1848179253838127</v>
      </c>
      <c r="P683" s="24">
        <v>62000</v>
      </c>
      <c r="Q683" s="18">
        <f t="shared" si="85"/>
        <v>6200</v>
      </c>
      <c r="R683" s="21">
        <f t="shared" si="93"/>
        <v>0.13013402113532904</v>
      </c>
    </row>
    <row r="684" spans="1:18" ht="15.5" x14ac:dyDescent="0.45">
      <c r="A684" s="12" t="s">
        <v>1402</v>
      </c>
      <c r="B684" s="25" t="s">
        <v>1403</v>
      </c>
      <c r="C684" s="14" t="str">
        <f>C683</f>
        <v>OBAT KERAS</v>
      </c>
      <c r="D684" s="15">
        <v>57388</v>
      </c>
      <c r="E684" s="16">
        <f t="shared" si="83"/>
        <v>58248.82</v>
      </c>
      <c r="F684" s="17">
        <f t="shared" si="89"/>
        <v>5824.8819999999996</v>
      </c>
      <c r="G684" s="18">
        <f t="shared" si="90"/>
        <v>0</v>
      </c>
      <c r="H684" s="18">
        <v>100</v>
      </c>
      <c r="I684" s="19" t="s">
        <v>29</v>
      </c>
      <c r="J684" s="19">
        <v>10</v>
      </c>
      <c r="K684" s="26">
        <v>9000</v>
      </c>
      <c r="L684" s="21">
        <f t="shared" si="91"/>
        <v>0.54509567747466825</v>
      </c>
      <c r="M684" s="22">
        <v>67000</v>
      </c>
      <c r="N684" s="23">
        <f t="shared" si="84"/>
        <v>6700</v>
      </c>
      <c r="O684" s="21">
        <f t="shared" si="92"/>
        <v>0.15023789323114192</v>
      </c>
      <c r="P684" s="24">
        <v>65000</v>
      </c>
      <c r="Q684" s="18">
        <f t="shared" si="85"/>
        <v>6500</v>
      </c>
      <c r="R684" s="21">
        <f t="shared" si="93"/>
        <v>0.11590243373170485</v>
      </c>
    </row>
    <row r="685" spans="1:18" ht="15.5" x14ac:dyDescent="0.45">
      <c r="A685" s="12" t="s">
        <v>1404</v>
      </c>
      <c r="B685" s="25" t="s">
        <v>1405</v>
      </c>
      <c r="C685" s="14" t="s">
        <v>47</v>
      </c>
      <c r="D685" s="15">
        <v>7887</v>
      </c>
      <c r="E685" s="16">
        <f t="shared" si="83"/>
        <v>8005.3050000000003</v>
      </c>
      <c r="F685" s="17">
        <f t="shared" si="89"/>
        <v>8005.3050000000003</v>
      </c>
      <c r="G685" s="18">
        <f t="shared" si="90"/>
        <v>0</v>
      </c>
      <c r="H685" s="18">
        <v>50</v>
      </c>
      <c r="I685" s="32" t="s">
        <v>48</v>
      </c>
      <c r="J685" s="32">
        <v>1</v>
      </c>
      <c r="K685" s="26">
        <v>10000</v>
      </c>
      <c r="L685" s="21">
        <f t="shared" si="91"/>
        <v>0.24917164305419964</v>
      </c>
      <c r="M685" s="22">
        <v>9200</v>
      </c>
      <c r="N685" s="23">
        <f t="shared" si="84"/>
        <v>9200</v>
      </c>
      <c r="O685" s="21">
        <f t="shared" si="92"/>
        <v>0.14923791160986366</v>
      </c>
      <c r="P685" s="24">
        <v>9000</v>
      </c>
      <c r="Q685" s="18">
        <f t="shared" si="85"/>
        <v>9000</v>
      </c>
      <c r="R685" s="21">
        <f t="shared" si="93"/>
        <v>0.12425447874877968</v>
      </c>
    </row>
    <row r="686" spans="1:18" ht="15.5" x14ac:dyDescent="0.45">
      <c r="A686" s="12" t="s">
        <v>1406</v>
      </c>
      <c r="B686" s="25" t="s">
        <v>1407</v>
      </c>
      <c r="C686" s="88" t="s">
        <v>47</v>
      </c>
      <c r="D686" s="15">
        <v>51472</v>
      </c>
      <c r="E686" s="16">
        <f t="shared" si="83"/>
        <v>52244.08</v>
      </c>
      <c r="F686" s="17">
        <v>4415.25</v>
      </c>
      <c r="G686" s="18">
        <f t="shared" si="90"/>
        <v>0</v>
      </c>
      <c r="H686" s="18">
        <v>100</v>
      </c>
      <c r="I686" s="19" t="s">
        <v>29</v>
      </c>
      <c r="J686" s="19">
        <v>10</v>
      </c>
      <c r="K686" s="26">
        <v>7000</v>
      </c>
      <c r="L686" s="21">
        <f t="shared" si="91"/>
        <v>0.58541418945699564</v>
      </c>
      <c r="M686" s="22">
        <v>55000</v>
      </c>
      <c r="N686" s="23">
        <v>5500</v>
      </c>
      <c r="O686" s="21">
        <f t="shared" si="92"/>
        <v>0.24568257743049657</v>
      </c>
      <c r="P686" s="24">
        <v>54000</v>
      </c>
      <c r="Q686" s="18">
        <v>5400</v>
      </c>
      <c r="R686" s="21">
        <v>0.22303380329539663</v>
      </c>
    </row>
    <row r="687" spans="1:18" ht="15.5" x14ac:dyDescent="0.45">
      <c r="A687" s="12" t="s">
        <v>1408</v>
      </c>
      <c r="B687" s="25" t="s">
        <v>1409</v>
      </c>
      <c r="C687" s="14" t="s">
        <v>47</v>
      </c>
      <c r="D687" s="15">
        <v>34266</v>
      </c>
      <c r="E687" s="16">
        <f t="shared" si="83"/>
        <v>34779.99</v>
      </c>
      <c r="F687" s="17">
        <f t="shared" ref="F687:F750" si="94">E687/J687</f>
        <v>3477.9989999999998</v>
      </c>
      <c r="G687" s="18">
        <f t="shared" si="90"/>
        <v>0</v>
      </c>
      <c r="H687" s="18">
        <v>100</v>
      </c>
      <c r="I687" s="19" t="s">
        <v>29</v>
      </c>
      <c r="J687" s="19">
        <v>10</v>
      </c>
      <c r="K687" s="26">
        <v>7000</v>
      </c>
      <c r="L687" s="21">
        <f t="shared" si="91"/>
        <v>1.0126515275018768</v>
      </c>
      <c r="M687" s="22">
        <v>40000</v>
      </c>
      <c r="N687" s="23">
        <f t="shared" ref="N687:N750" si="95">M687/J687</f>
        <v>4000</v>
      </c>
      <c r="O687" s="21">
        <f t="shared" si="92"/>
        <v>0.15008658714392967</v>
      </c>
      <c r="P687" s="24">
        <v>39500</v>
      </c>
      <c r="Q687" s="18">
        <f t="shared" ref="Q687:Q750" si="96">P687/J687</f>
        <v>3950</v>
      </c>
      <c r="R687" s="21">
        <f t="shared" ref="R687:R750" si="97">(Q687-F687)/F687</f>
        <v>0.13571050480463054</v>
      </c>
    </row>
    <row r="688" spans="1:18" ht="15.5" x14ac:dyDescent="0.45">
      <c r="A688" s="12" t="s">
        <v>1410</v>
      </c>
      <c r="B688" s="25" t="s">
        <v>1411</v>
      </c>
      <c r="C688" s="14" t="s">
        <v>47</v>
      </c>
      <c r="D688" s="15">
        <v>33396</v>
      </c>
      <c r="E688" s="16">
        <f t="shared" si="83"/>
        <v>33896.94</v>
      </c>
      <c r="F688" s="17">
        <f t="shared" si="94"/>
        <v>3389.6940000000004</v>
      </c>
      <c r="G688" s="18">
        <f t="shared" si="90"/>
        <v>0</v>
      </c>
      <c r="H688" s="18">
        <v>100</v>
      </c>
      <c r="I688" s="19" t="s">
        <v>29</v>
      </c>
      <c r="J688" s="19">
        <v>10</v>
      </c>
      <c r="K688" s="26">
        <v>7000</v>
      </c>
      <c r="L688" s="21">
        <f t="shared" si="91"/>
        <v>1.0650831608988891</v>
      </c>
      <c r="M688" s="22">
        <v>40000</v>
      </c>
      <c r="N688" s="23">
        <f t="shared" si="95"/>
        <v>4000</v>
      </c>
      <c r="O688" s="21">
        <f t="shared" si="92"/>
        <v>0.18004752051365094</v>
      </c>
      <c r="P688" s="24">
        <v>39000</v>
      </c>
      <c r="Q688" s="18">
        <f t="shared" si="96"/>
        <v>3900</v>
      </c>
      <c r="R688" s="21">
        <f t="shared" si="97"/>
        <v>0.15054633250080968</v>
      </c>
    </row>
    <row r="689" spans="1:18" ht="15.5" x14ac:dyDescent="0.45">
      <c r="A689" s="12" t="s">
        <v>1412</v>
      </c>
      <c r="B689" s="25" t="s">
        <v>1413</v>
      </c>
      <c r="C689" s="33" t="s">
        <v>47</v>
      </c>
      <c r="D689" s="15">
        <v>14000</v>
      </c>
      <c r="E689" s="16">
        <f t="shared" ref="E689:E754" si="98">(D689*1.5%)+D689</f>
        <v>14210</v>
      </c>
      <c r="F689" s="17">
        <f t="shared" si="94"/>
        <v>14210</v>
      </c>
      <c r="G689" s="18">
        <f t="shared" si="90"/>
        <v>0</v>
      </c>
      <c r="H689" s="18">
        <v>100</v>
      </c>
      <c r="I689" s="32" t="s">
        <v>48</v>
      </c>
      <c r="J689" s="32">
        <v>1</v>
      </c>
      <c r="K689" s="26">
        <v>18000</v>
      </c>
      <c r="L689" s="21">
        <f t="shared" si="91"/>
        <v>0.26671358198451794</v>
      </c>
      <c r="M689" s="22">
        <v>16800</v>
      </c>
      <c r="N689" s="23">
        <f t="shared" si="95"/>
        <v>16800</v>
      </c>
      <c r="O689" s="21">
        <f t="shared" si="92"/>
        <v>0.18226600985221675</v>
      </c>
      <c r="P689" s="24">
        <v>16000</v>
      </c>
      <c r="Q689" s="18">
        <f t="shared" si="96"/>
        <v>16000</v>
      </c>
      <c r="R689" s="21">
        <f t="shared" si="97"/>
        <v>0.12596762843068263</v>
      </c>
    </row>
    <row r="690" spans="1:18" ht="15.5" x14ac:dyDescent="0.45">
      <c r="A690" s="12" t="s">
        <v>1414</v>
      </c>
      <c r="B690" s="25" t="s">
        <v>1415</v>
      </c>
      <c r="C690" s="14" t="s">
        <v>47</v>
      </c>
      <c r="D690" s="15">
        <v>51000</v>
      </c>
      <c r="E690" s="16">
        <f t="shared" si="98"/>
        <v>51765</v>
      </c>
      <c r="F690" s="17">
        <f t="shared" si="94"/>
        <v>5176.5</v>
      </c>
      <c r="G690" s="18">
        <f t="shared" si="90"/>
        <v>0</v>
      </c>
      <c r="H690" s="18">
        <v>100</v>
      </c>
      <c r="I690" s="19" t="s">
        <v>29</v>
      </c>
      <c r="J690" s="19">
        <v>10</v>
      </c>
      <c r="K690" s="26">
        <v>7000</v>
      </c>
      <c r="L690" s="21">
        <f t="shared" si="91"/>
        <v>0.35226504394861391</v>
      </c>
      <c r="M690" s="22">
        <v>64000</v>
      </c>
      <c r="N690" s="23">
        <f t="shared" si="95"/>
        <v>6400</v>
      </c>
      <c r="O690" s="21">
        <f t="shared" si="92"/>
        <v>0.2363566116101613</v>
      </c>
      <c r="P690" s="24">
        <v>62000</v>
      </c>
      <c r="Q690" s="18">
        <f t="shared" si="96"/>
        <v>6200</v>
      </c>
      <c r="R690" s="21">
        <f t="shared" si="97"/>
        <v>0.19772046749734376</v>
      </c>
    </row>
    <row r="691" spans="1:18" ht="15.5" x14ac:dyDescent="0.45">
      <c r="A691" s="12" t="s">
        <v>1416</v>
      </c>
      <c r="B691" s="25" t="s">
        <v>1417</v>
      </c>
      <c r="C691" s="14" t="s">
        <v>47</v>
      </c>
      <c r="D691" s="15">
        <v>41500</v>
      </c>
      <c r="E691" s="16">
        <f t="shared" si="98"/>
        <v>42122.5</v>
      </c>
      <c r="F691" s="17">
        <f t="shared" si="94"/>
        <v>4212.25</v>
      </c>
      <c r="G691" s="18">
        <f t="shared" si="90"/>
        <v>0</v>
      </c>
      <c r="H691" s="18">
        <v>100</v>
      </c>
      <c r="I691" s="19" t="s">
        <v>29</v>
      </c>
      <c r="J691" s="19">
        <v>10</v>
      </c>
      <c r="K691" s="26">
        <v>7000</v>
      </c>
      <c r="L691" s="21">
        <f t="shared" si="91"/>
        <v>0.66181969256335682</v>
      </c>
      <c r="M691" s="22">
        <v>48000</v>
      </c>
      <c r="N691" s="23">
        <f t="shared" si="95"/>
        <v>4800</v>
      </c>
      <c r="O691" s="21">
        <f t="shared" si="92"/>
        <v>0.13953350347201615</v>
      </c>
      <c r="P691" s="24">
        <v>47000</v>
      </c>
      <c r="Q691" s="18">
        <f t="shared" si="96"/>
        <v>4700</v>
      </c>
      <c r="R691" s="21">
        <f t="shared" si="97"/>
        <v>0.11579322214968248</v>
      </c>
    </row>
    <row r="692" spans="1:18" ht="15.5" x14ac:dyDescent="0.45">
      <c r="A692" s="12" t="s">
        <v>1418</v>
      </c>
      <c r="B692" s="25" t="s">
        <v>1419</v>
      </c>
      <c r="C692" s="14" t="s">
        <v>47</v>
      </c>
      <c r="D692" s="15">
        <v>8948</v>
      </c>
      <c r="E692" s="16">
        <f t="shared" si="98"/>
        <v>9082.2199999999993</v>
      </c>
      <c r="F692" s="17">
        <f t="shared" si="94"/>
        <v>9082.2199999999993</v>
      </c>
      <c r="G692" s="18">
        <f t="shared" si="90"/>
        <v>0</v>
      </c>
      <c r="H692" s="18">
        <v>100</v>
      </c>
      <c r="I692" s="32" t="s">
        <v>48</v>
      </c>
      <c r="J692" s="32">
        <v>1</v>
      </c>
      <c r="K692" s="26">
        <v>12000</v>
      </c>
      <c r="L692" s="21">
        <f t="shared" si="91"/>
        <v>0.32126286304449803</v>
      </c>
      <c r="M692" s="22">
        <v>10500</v>
      </c>
      <c r="N692" s="23">
        <f t="shared" si="95"/>
        <v>10500</v>
      </c>
      <c r="O692" s="21">
        <f t="shared" si="92"/>
        <v>0.15610500516393577</v>
      </c>
      <c r="P692" s="24">
        <v>10200</v>
      </c>
      <c r="Q692" s="18">
        <f t="shared" si="96"/>
        <v>10200</v>
      </c>
      <c r="R692" s="21">
        <f t="shared" si="97"/>
        <v>0.12307343358782333</v>
      </c>
    </row>
    <row r="693" spans="1:18" ht="15.5" x14ac:dyDescent="0.45">
      <c r="A693" s="12" t="s">
        <v>1420</v>
      </c>
      <c r="B693" s="34" t="s">
        <v>1421</v>
      </c>
      <c r="C693" s="14" t="s">
        <v>47</v>
      </c>
      <c r="D693" s="16">
        <v>5601</v>
      </c>
      <c r="E693" s="16">
        <f t="shared" si="98"/>
        <v>5685.0150000000003</v>
      </c>
      <c r="F693" s="17">
        <f t="shared" si="94"/>
        <v>5685.0150000000003</v>
      </c>
      <c r="G693" s="18">
        <f t="shared" si="90"/>
        <v>0</v>
      </c>
      <c r="H693" s="18">
        <v>100</v>
      </c>
      <c r="I693" s="91" t="s">
        <v>48</v>
      </c>
      <c r="J693" s="91">
        <v>1</v>
      </c>
      <c r="K693" s="26">
        <v>10000</v>
      </c>
      <c r="L693" s="21">
        <f t="shared" si="91"/>
        <v>0.75901031043893452</v>
      </c>
      <c r="M693" s="22">
        <v>7200</v>
      </c>
      <c r="N693" s="23">
        <f t="shared" si="95"/>
        <v>7200</v>
      </c>
      <c r="O693" s="21">
        <f t="shared" si="92"/>
        <v>0.26648742351603288</v>
      </c>
      <c r="P693" s="24">
        <v>6500</v>
      </c>
      <c r="Q693" s="18">
        <f t="shared" si="96"/>
        <v>6500</v>
      </c>
      <c r="R693" s="21">
        <f t="shared" si="97"/>
        <v>0.14335670178530746</v>
      </c>
    </row>
    <row r="694" spans="1:18" ht="15.5" x14ac:dyDescent="0.45">
      <c r="A694" s="12" t="s">
        <v>1422</v>
      </c>
      <c r="B694" s="25" t="s">
        <v>1423</v>
      </c>
      <c r="C694" s="14" t="s">
        <v>47</v>
      </c>
      <c r="D694" s="15">
        <v>38692</v>
      </c>
      <c r="E694" s="16">
        <f t="shared" si="98"/>
        <v>39272.379999999997</v>
      </c>
      <c r="F694" s="17">
        <f t="shared" si="94"/>
        <v>3927.2379999999998</v>
      </c>
      <c r="G694" s="18">
        <f t="shared" si="90"/>
        <v>0</v>
      </c>
      <c r="H694" s="18">
        <v>100</v>
      </c>
      <c r="I694" s="19" t="s">
        <v>29</v>
      </c>
      <c r="J694" s="19">
        <v>10</v>
      </c>
      <c r="K694" s="26">
        <v>7000</v>
      </c>
      <c r="L694" s="21">
        <f t="shared" si="91"/>
        <v>0.78242316864931549</v>
      </c>
      <c r="M694" s="22">
        <v>49000</v>
      </c>
      <c r="N694" s="23">
        <f t="shared" si="95"/>
        <v>4900</v>
      </c>
      <c r="O694" s="21">
        <f t="shared" si="92"/>
        <v>0.2476962180545208</v>
      </c>
      <c r="P694" s="24">
        <v>45000</v>
      </c>
      <c r="Q694" s="18">
        <f t="shared" si="96"/>
        <v>4500</v>
      </c>
      <c r="R694" s="21">
        <f t="shared" si="97"/>
        <v>0.14584346556027422</v>
      </c>
    </row>
    <row r="695" spans="1:18" ht="15.5" x14ac:dyDescent="0.45">
      <c r="A695" s="12" t="s">
        <v>1424</v>
      </c>
      <c r="B695" s="25" t="s">
        <v>1425</v>
      </c>
      <c r="C695" s="14" t="s">
        <v>47</v>
      </c>
      <c r="D695" s="15">
        <v>8990</v>
      </c>
      <c r="E695" s="16">
        <f t="shared" si="98"/>
        <v>9124.85</v>
      </c>
      <c r="F695" s="17">
        <f t="shared" si="94"/>
        <v>9124.85</v>
      </c>
      <c r="G695" s="18">
        <f t="shared" si="90"/>
        <v>0</v>
      </c>
      <c r="H695" s="18">
        <v>100</v>
      </c>
      <c r="I695" s="32" t="s">
        <v>48</v>
      </c>
      <c r="J695" s="32">
        <v>1</v>
      </c>
      <c r="K695" s="26">
        <v>13000</v>
      </c>
      <c r="L695" s="21">
        <f t="shared" si="91"/>
        <v>0.42468095365951214</v>
      </c>
      <c r="M695" s="22">
        <v>10500</v>
      </c>
      <c r="N695" s="23">
        <f t="shared" si="95"/>
        <v>10500</v>
      </c>
      <c r="O695" s="21">
        <f t="shared" si="92"/>
        <v>0.15070384718652904</v>
      </c>
      <c r="P695" s="24">
        <v>10200</v>
      </c>
      <c r="Q695" s="18">
        <f t="shared" si="96"/>
        <v>10200</v>
      </c>
      <c r="R695" s="21">
        <f t="shared" si="97"/>
        <v>0.11782659440977107</v>
      </c>
    </row>
    <row r="696" spans="1:18" ht="15.5" x14ac:dyDescent="0.45">
      <c r="A696" s="12" t="s">
        <v>1426</v>
      </c>
      <c r="B696" s="25" t="s">
        <v>1427</v>
      </c>
      <c r="C696" s="14" t="s">
        <v>47</v>
      </c>
      <c r="D696" s="15">
        <v>3788</v>
      </c>
      <c r="E696" s="16">
        <f t="shared" si="98"/>
        <v>3844.82</v>
      </c>
      <c r="F696" s="17">
        <f t="shared" si="94"/>
        <v>3844.82</v>
      </c>
      <c r="G696" s="18">
        <f t="shared" si="90"/>
        <v>0</v>
      </c>
      <c r="H696" s="18">
        <v>100</v>
      </c>
      <c r="I696" s="32" t="s">
        <v>48</v>
      </c>
      <c r="J696" s="32">
        <v>1</v>
      </c>
      <c r="K696" s="26">
        <v>8000</v>
      </c>
      <c r="L696" s="21">
        <f t="shared" si="91"/>
        <v>1.0807215942488855</v>
      </c>
      <c r="M696" s="22">
        <v>6800</v>
      </c>
      <c r="N696" s="23">
        <f t="shared" si="95"/>
        <v>6800</v>
      </c>
      <c r="O696" s="21">
        <f t="shared" si="92"/>
        <v>0.7686133551115526</v>
      </c>
      <c r="P696" s="24">
        <v>6700</v>
      </c>
      <c r="Q696" s="18">
        <f t="shared" si="96"/>
        <v>6700</v>
      </c>
      <c r="R696" s="21">
        <f t="shared" si="97"/>
        <v>0.74260433518344149</v>
      </c>
    </row>
    <row r="697" spans="1:18" ht="15.5" x14ac:dyDescent="0.45">
      <c r="A697" s="12" t="s">
        <v>1428</v>
      </c>
      <c r="B697" s="25" t="s">
        <v>1429</v>
      </c>
      <c r="C697" s="14" t="s">
        <v>47</v>
      </c>
      <c r="D697" s="15">
        <v>71080</v>
      </c>
      <c r="E697" s="16">
        <f t="shared" si="98"/>
        <v>72146.2</v>
      </c>
      <c r="F697" s="17">
        <f t="shared" si="94"/>
        <v>7214.62</v>
      </c>
      <c r="G697" s="18">
        <f t="shared" si="90"/>
        <v>0</v>
      </c>
      <c r="H697" s="18">
        <v>100</v>
      </c>
      <c r="I697" s="19" t="s">
        <v>29</v>
      </c>
      <c r="J697" s="19">
        <v>10</v>
      </c>
      <c r="K697" s="26">
        <v>10000</v>
      </c>
      <c r="L697" s="21">
        <f t="shared" si="91"/>
        <v>0.38607438784024661</v>
      </c>
      <c r="M697" s="22">
        <v>85000</v>
      </c>
      <c r="N697" s="23">
        <f t="shared" si="95"/>
        <v>8500</v>
      </c>
      <c r="O697" s="21">
        <f t="shared" si="92"/>
        <v>0.17816322966420964</v>
      </c>
      <c r="P697" s="24">
        <v>80000</v>
      </c>
      <c r="Q697" s="18">
        <f t="shared" si="96"/>
        <v>8000</v>
      </c>
      <c r="R697" s="21">
        <f t="shared" si="97"/>
        <v>0.1088595102721973</v>
      </c>
    </row>
    <row r="698" spans="1:18" ht="15.5" x14ac:dyDescent="0.45">
      <c r="A698" s="12" t="s">
        <v>1430</v>
      </c>
      <c r="B698" s="25" t="s">
        <v>1431</v>
      </c>
      <c r="C698" s="14" t="s">
        <v>24</v>
      </c>
      <c r="D698" s="15">
        <v>148352</v>
      </c>
      <c r="E698" s="16">
        <f t="shared" si="98"/>
        <v>150577.28</v>
      </c>
      <c r="F698" s="17">
        <f t="shared" si="94"/>
        <v>150577.28</v>
      </c>
      <c r="G698" s="18">
        <f t="shared" si="90"/>
        <v>0</v>
      </c>
      <c r="H698" s="18">
        <v>100</v>
      </c>
      <c r="I698" s="19" t="s">
        <v>77</v>
      </c>
      <c r="J698" s="19">
        <v>1</v>
      </c>
      <c r="K698" s="26">
        <v>178000</v>
      </c>
      <c r="L698" s="21">
        <f t="shared" si="91"/>
        <v>0.18211724902986692</v>
      </c>
      <c r="M698" s="22">
        <v>175000</v>
      </c>
      <c r="N698" s="23">
        <f t="shared" si="95"/>
        <v>175000</v>
      </c>
      <c r="O698" s="21">
        <f t="shared" si="92"/>
        <v>0.16219392460801524</v>
      </c>
      <c r="P698" s="24">
        <v>172000</v>
      </c>
      <c r="Q698" s="18">
        <f t="shared" si="96"/>
        <v>172000</v>
      </c>
      <c r="R698" s="21">
        <f t="shared" si="97"/>
        <v>0.14227060018616355</v>
      </c>
    </row>
    <row r="699" spans="1:18" ht="15.5" x14ac:dyDescent="0.45">
      <c r="A699" s="12" t="s">
        <v>1432</v>
      </c>
      <c r="B699" s="25" t="s">
        <v>1433</v>
      </c>
      <c r="C699" s="14" t="s">
        <v>24</v>
      </c>
      <c r="D699" s="15">
        <v>109890</v>
      </c>
      <c r="E699" s="16">
        <f t="shared" si="98"/>
        <v>111538.35</v>
      </c>
      <c r="F699" s="17">
        <f t="shared" si="94"/>
        <v>11153.835000000001</v>
      </c>
      <c r="G699" s="18">
        <f t="shared" si="90"/>
        <v>0</v>
      </c>
      <c r="H699" s="18">
        <v>10</v>
      </c>
      <c r="I699" s="19" t="s">
        <v>29</v>
      </c>
      <c r="J699" s="19">
        <v>10</v>
      </c>
      <c r="K699" s="26">
        <v>14000</v>
      </c>
      <c r="L699" s="21">
        <f t="shared" si="91"/>
        <v>0.25517366896677229</v>
      </c>
      <c r="M699" s="22">
        <v>130000</v>
      </c>
      <c r="N699" s="23">
        <f t="shared" si="95"/>
        <v>13000</v>
      </c>
      <c r="O699" s="21">
        <f t="shared" si="92"/>
        <v>0.16551840689771716</v>
      </c>
      <c r="P699" s="24">
        <v>125000</v>
      </c>
      <c r="Q699" s="18">
        <f t="shared" si="96"/>
        <v>12500</v>
      </c>
      <c r="R699" s="21">
        <f t="shared" si="97"/>
        <v>0.12069077586318956</v>
      </c>
    </row>
    <row r="700" spans="1:18" ht="15.5" x14ac:dyDescent="0.45">
      <c r="A700" s="12" t="s">
        <v>1434</v>
      </c>
      <c r="B700" s="25" t="s">
        <v>1435</v>
      </c>
      <c r="C700" s="14" t="s">
        <v>24</v>
      </c>
      <c r="D700" s="15">
        <v>23500</v>
      </c>
      <c r="E700" s="16">
        <f t="shared" si="98"/>
        <v>23852.5</v>
      </c>
      <c r="F700" s="17">
        <f t="shared" si="94"/>
        <v>2385.25</v>
      </c>
      <c r="G700" s="18">
        <f t="shared" si="90"/>
        <v>0</v>
      </c>
      <c r="H700" s="18">
        <v>100</v>
      </c>
      <c r="I700" s="19" t="s">
        <v>29</v>
      </c>
      <c r="J700" s="19">
        <v>10</v>
      </c>
      <c r="K700" s="26">
        <v>5000</v>
      </c>
      <c r="L700" s="21">
        <f t="shared" si="91"/>
        <v>1.096216329525207</v>
      </c>
      <c r="M700" s="22">
        <v>30000</v>
      </c>
      <c r="N700" s="23">
        <f t="shared" si="95"/>
        <v>3000</v>
      </c>
      <c r="O700" s="21">
        <f t="shared" si="92"/>
        <v>0.25772979771512422</v>
      </c>
      <c r="P700" s="24">
        <v>28000</v>
      </c>
      <c r="Q700" s="18">
        <f t="shared" si="96"/>
        <v>2800</v>
      </c>
      <c r="R700" s="21">
        <f t="shared" si="97"/>
        <v>0.17388114453411593</v>
      </c>
    </row>
    <row r="701" spans="1:18" ht="15.5" x14ac:dyDescent="0.45">
      <c r="A701" s="12" t="s">
        <v>1436</v>
      </c>
      <c r="B701" s="25" t="s">
        <v>1437</v>
      </c>
      <c r="C701" s="14" t="s">
        <v>10</v>
      </c>
      <c r="D701" s="15">
        <v>8500</v>
      </c>
      <c r="E701" s="16">
        <f t="shared" si="98"/>
        <v>8627.5</v>
      </c>
      <c r="F701" s="17">
        <f t="shared" si="94"/>
        <v>8627.5</v>
      </c>
      <c r="G701" s="18">
        <f t="shared" si="90"/>
        <v>0</v>
      </c>
      <c r="H701" s="18">
        <v>10</v>
      </c>
      <c r="I701" s="19" t="s">
        <v>11</v>
      </c>
      <c r="J701" s="19">
        <v>1</v>
      </c>
      <c r="K701" s="26">
        <v>13000</v>
      </c>
      <c r="L701" s="21">
        <f t="shared" si="91"/>
        <v>0.50680962039988409</v>
      </c>
      <c r="M701" s="22">
        <v>12000</v>
      </c>
      <c r="N701" s="23">
        <f t="shared" si="95"/>
        <v>12000</v>
      </c>
      <c r="O701" s="21">
        <f t="shared" si="92"/>
        <v>0.39090118806143148</v>
      </c>
      <c r="P701" s="24">
        <v>12000</v>
      </c>
      <c r="Q701" s="18">
        <f t="shared" si="96"/>
        <v>12000</v>
      </c>
      <c r="R701" s="21">
        <f t="shared" si="97"/>
        <v>0.39090118806143148</v>
      </c>
    </row>
    <row r="702" spans="1:18" ht="15.5" x14ac:dyDescent="0.45">
      <c r="A702" s="12" t="s">
        <v>1438</v>
      </c>
      <c r="B702" s="25" t="s">
        <v>1439</v>
      </c>
      <c r="C702" s="14" t="s">
        <v>10</v>
      </c>
      <c r="D702" s="15">
        <v>9990</v>
      </c>
      <c r="E702" s="16">
        <f t="shared" si="98"/>
        <v>10139.85</v>
      </c>
      <c r="F702" s="17">
        <f t="shared" si="94"/>
        <v>10139.85</v>
      </c>
      <c r="G702" s="18">
        <f t="shared" si="90"/>
        <v>0</v>
      </c>
      <c r="H702" s="18">
        <v>10</v>
      </c>
      <c r="I702" s="19" t="s">
        <v>11</v>
      </c>
      <c r="J702" s="19">
        <v>1</v>
      </c>
      <c r="K702" s="26">
        <v>14000</v>
      </c>
      <c r="L702" s="21">
        <f t="shared" si="91"/>
        <v>0.3806910358634496</v>
      </c>
      <c r="M702" s="22">
        <v>13000</v>
      </c>
      <c r="N702" s="23">
        <f t="shared" si="95"/>
        <v>13000</v>
      </c>
      <c r="O702" s="21">
        <f t="shared" si="92"/>
        <v>0.28207024758748894</v>
      </c>
      <c r="P702" s="24">
        <v>12000</v>
      </c>
      <c r="Q702" s="18">
        <f t="shared" si="96"/>
        <v>12000</v>
      </c>
      <c r="R702" s="21">
        <f t="shared" si="97"/>
        <v>0.18344945931152823</v>
      </c>
    </row>
    <row r="703" spans="1:18" ht="15.5" x14ac:dyDescent="0.45">
      <c r="A703" s="12" t="s">
        <v>1440</v>
      </c>
      <c r="B703" s="25" t="s">
        <v>1441</v>
      </c>
      <c r="C703" s="14" t="s">
        <v>10</v>
      </c>
      <c r="D703" s="15">
        <v>10000</v>
      </c>
      <c r="E703" s="16">
        <f t="shared" si="98"/>
        <v>10150</v>
      </c>
      <c r="F703" s="17">
        <f t="shared" si="94"/>
        <v>10150</v>
      </c>
      <c r="G703" s="18">
        <f t="shared" si="90"/>
        <v>0</v>
      </c>
      <c r="H703" s="18">
        <v>10</v>
      </c>
      <c r="I703" s="19" t="s">
        <v>11</v>
      </c>
      <c r="J703" s="19">
        <v>1</v>
      </c>
      <c r="K703" s="26">
        <v>13000</v>
      </c>
      <c r="L703" s="21">
        <f t="shared" si="91"/>
        <v>0.28078817733990147</v>
      </c>
      <c r="M703" s="22">
        <v>12000</v>
      </c>
      <c r="N703" s="23">
        <f t="shared" si="95"/>
        <v>12000</v>
      </c>
      <c r="O703" s="21">
        <f t="shared" si="92"/>
        <v>0.18226600985221675</v>
      </c>
      <c r="P703" s="24">
        <v>12000</v>
      </c>
      <c r="Q703" s="18">
        <f t="shared" si="96"/>
        <v>12000</v>
      </c>
      <c r="R703" s="21">
        <f t="shared" si="97"/>
        <v>0.18226600985221675</v>
      </c>
    </row>
    <row r="704" spans="1:18" ht="15.5" x14ac:dyDescent="0.45">
      <c r="A704" s="12" t="s">
        <v>1442</v>
      </c>
      <c r="B704" s="25" t="s">
        <v>1443</v>
      </c>
      <c r="C704" s="14" t="s">
        <v>24</v>
      </c>
      <c r="D704" s="15">
        <v>26412</v>
      </c>
      <c r="E704" s="16">
        <f t="shared" si="98"/>
        <v>26808.18</v>
      </c>
      <c r="F704" s="17">
        <f t="shared" si="94"/>
        <v>2680.8180000000002</v>
      </c>
      <c r="G704" s="18">
        <f t="shared" si="90"/>
        <v>0</v>
      </c>
      <c r="H704" s="18">
        <v>100</v>
      </c>
      <c r="I704" s="19" t="s">
        <v>29</v>
      </c>
      <c r="J704" s="19">
        <v>10</v>
      </c>
      <c r="K704" s="26">
        <v>5000</v>
      </c>
      <c r="L704" s="21">
        <f t="shared" si="91"/>
        <v>0.86510236800857032</v>
      </c>
      <c r="M704" s="22">
        <v>32000</v>
      </c>
      <c r="N704" s="23">
        <f t="shared" si="95"/>
        <v>3200</v>
      </c>
      <c r="O704" s="21">
        <f t="shared" si="92"/>
        <v>0.19366551552548503</v>
      </c>
      <c r="P704" s="24">
        <v>31000</v>
      </c>
      <c r="Q704" s="18">
        <f t="shared" si="96"/>
        <v>3100</v>
      </c>
      <c r="R704" s="21">
        <f t="shared" si="97"/>
        <v>0.15636346816531363</v>
      </c>
    </row>
    <row r="705" spans="1:18" ht="15.5" x14ac:dyDescent="0.45">
      <c r="A705" s="12" t="s">
        <v>1444</v>
      </c>
      <c r="B705" s="25" t="s">
        <v>1445</v>
      </c>
      <c r="C705" s="14" t="s">
        <v>32</v>
      </c>
      <c r="D705" s="15">
        <v>23754</v>
      </c>
      <c r="E705" s="16">
        <f t="shared" si="98"/>
        <v>24110.31</v>
      </c>
      <c r="F705" s="17">
        <f t="shared" si="94"/>
        <v>24110.31</v>
      </c>
      <c r="G705" s="18">
        <f t="shared" si="90"/>
        <v>0</v>
      </c>
      <c r="H705" s="18">
        <v>100</v>
      </c>
      <c r="I705" s="19" t="s">
        <v>33</v>
      </c>
      <c r="J705" s="19">
        <v>1</v>
      </c>
      <c r="K705" s="26">
        <v>29000</v>
      </c>
      <c r="L705" s="21">
        <f t="shared" si="91"/>
        <v>0.20280494112269806</v>
      </c>
      <c r="M705" s="22">
        <v>28500</v>
      </c>
      <c r="N705" s="23">
        <f t="shared" si="95"/>
        <v>28500</v>
      </c>
      <c r="O705" s="21">
        <f t="shared" si="92"/>
        <v>0.18206692489644466</v>
      </c>
      <c r="P705" s="24">
        <v>27000</v>
      </c>
      <c r="Q705" s="18">
        <f t="shared" si="96"/>
        <v>27000</v>
      </c>
      <c r="R705" s="21">
        <f t="shared" si="97"/>
        <v>0.11985287621768441</v>
      </c>
    </row>
    <row r="706" spans="1:18" ht="15.5" x14ac:dyDescent="0.45">
      <c r="A706" s="12" t="s">
        <v>1446</v>
      </c>
      <c r="B706" s="25" t="s">
        <v>1447</v>
      </c>
      <c r="C706" s="14" t="s">
        <v>24</v>
      </c>
      <c r="D706" s="15">
        <v>10907</v>
      </c>
      <c r="E706" s="16">
        <f t="shared" si="98"/>
        <v>11070.605</v>
      </c>
      <c r="F706" s="17">
        <f t="shared" si="94"/>
        <v>11070.605</v>
      </c>
      <c r="G706" s="18">
        <f t="shared" si="90"/>
        <v>0</v>
      </c>
      <c r="H706" s="18">
        <v>4</v>
      </c>
      <c r="I706" s="19" t="s">
        <v>11</v>
      </c>
      <c r="J706" s="19">
        <v>1</v>
      </c>
      <c r="K706" s="26">
        <v>13000</v>
      </c>
      <c r="L706" s="21">
        <f t="shared" si="91"/>
        <v>0.17428089973402541</v>
      </c>
      <c r="M706" s="22">
        <v>13000</v>
      </c>
      <c r="N706" s="23">
        <f t="shared" si="95"/>
        <v>13000</v>
      </c>
      <c r="O706" s="21">
        <f t="shared" si="92"/>
        <v>0.17428089973402541</v>
      </c>
      <c r="P706" s="24">
        <v>13000</v>
      </c>
      <c r="Q706" s="18">
        <f t="shared" si="96"/>
        <v>13000</v>
      </c>
      <c r="R706" s="21">
        <f t="shared" si="97"/>
        <v>0.17428089973402541</v>
      </c>
    </row>
    <row r="707" spans="1:18" ht="15.5" x14ac:dyDescent="0.45">
      <c r="A707" s="12" t="s">
        <v>1448</v>
      </c>
      <c r="B707" s="25" t="s">
        <v>1449</v>
      </c>
      <c r="C707" s="14" t="s">
        <v>24</v>
      </c>
      <c r="D707" s="15">
        <v>10907</v>
      </c>
      <c r="E707" s="16">
        <f t="shared" si="98"/>
        <v>11070.605</v>
      </c>
      <c r="F707" s="17">
        <f t="shared" si="94"/>
        <v>11070.605</v>
      </c>
      <c r="G707" s="18">
        <f t="shared" si="90"/>
        <v>0</v>
      </c>
      <c r="H707" s="18">
        <v>3</v>
      </c>
      <c r="I707" s="32" t="s">
        <v>11</v>
      </c>
      <c r="J707" s="32">
        <v>1</v>
      </c>
      <c r="K707" s="26">
        <v>14000</v>
      </c>
      <c r="L707" s="21">
        <f t="shared" si="91"/>
        <v>0.26461019971356586</v>
      </c>
      <c r="M707" s="22">
        <v>13000</v>
      </c>
      <c r="N707" s="23">
        <f t="shared" si="95"/>
        <v>13000</v>
      </c>
      <c r="O707" s="21">
        <f t="shared" si="92"/>
        <v>0.17428089973402541</v>
      </c>
      <c r="P707" s="24">
        <v>12500</v>
      </c>
      <c r="Q707" s="18">
        <f t="shared" si="96"/>
        <v>12500</v>
      </c>
      <c r="R707" s="21">
        <f t="shared" si="97"/>
        <v>0.1291162497442552</v>
      </c>
    </row>
    <row r="708" spans="1:18" ht="15.5" x14ac:dyDescent="0.45">
      <c r="A708" s="12" t="s">
        <v>1450</v>
      </c>
      <c r="B708" s="25" t="s">
        <v>1451</v>
      </c>
      <c r="C708" s="14" t="s">
        <v>32</v>
      </c>
      <c r="D708" s="15">
        <v>10907</v>
      </c>
      <c r="E708" s="16">
        <f t="shared" si="98"/>
        <v>11070.605</v>
      </c>
      <c r="F708" s="17">
        <f t="shared" si="94"/>
        <v>11070.605</v>
      </c>
      <c r="G708" s="18">
        <f t="shared" si="90"/>
        <v>0</v>
      </c>
      <c r="H708" s="18">
        <v>4</v>
      </c>
      <c r="I708" s="19" t="s">
        <v>11</v>
      </c>
      <c r="J708" s="19">
        <v>1</v>
      </c>
      <c r="K708" s="26">
        <v>14000</v>
      </c>
      <c r="L708" s="21">
        <f t="shared" si="91"/>
        <v>0.26461019971356586</v>
      </c>
      <c r="M708" s="22">
        <v>13000</v>
      </c>
      <c r="N708" s="23">
        <f t="shared" si="95"/>
        <v>13000</v>
      </c>
      <c r="O708" s="21">
        <f t="shared" si="92"/>
        <v>0.17428089973402541</v>
      </c>
      <c r="P708" s="24">
        <v>12500</v>
      </c>
      <c r="Q708" s="18">
        <f t="shared" si="96"/>
        <v>12500</v>
      </c>
      <c r="R708" s="21">
        <f t="shared" si="97"/>
        <v>0.1291162497442552</v>
      </c>
    </row>
    <row r="709" spans="1:18" ht="15.5" x14ac:dyDescent="0.45">
      <c r="A709" s="12" t="s">
        <v>1452</v>
      </c>
      <c r="B709" s="25" t="s">
        <v>1453</v>
      </c>
      <c r="C709" s="14" t="s">
        <v>24</v>
      </c>
      <c r="D709" s="15">
        <v>10907</v>
      </c>
      <c r="E709" s="16">
        <f t="shared" si="98"/>
        <v>11070.605</v>
      </c>
      <c r="F709" s="17">
        <f t="shared" si="94"/>
        <v>11070.605</v>
      </c>
      <c r="G709" s="18">
        <f t="shared" ref="G709:G774" si="99">F709*T709</f>
        <v>0</v>
      </c>
      <c r="H709" s="18">
        <v>4</v>
      </c>
      <c r="I709" s="19" t="s">
        <v>11</v>
      </c>
      <c r="J709" s="19">
        <v>1</v>
      </c>
      <c r="K709" s="26">
        <v>14000</v>
      </c>
      <c r="L709" s="21">
        <f t="shared" ref="L709:L774" si="100">(K709-F709)/F709</f>
        <v>0.26461019971356586</v>
      </c>
      <c r="M709" s="22">
        <v>13000</v>
      </c>
      <c r="N709" s="23">
        <f t="shared" si="95"/>
        <v>13000</v>
      </c>
      <c r="O709" s="21">
        <f t="shared" ref="O709:O774" si="101">(N709-F709)/F709</f>
        <v>0.17428089973402541</v>
      </c>
      <c r="P709" s="24">
        <v>13000</v>
      </c>
      <c r="Q709" s="18">
        <f t="shared" si="96"/>
        <v>13000</v>
      </c>
      <c r="R709" s="21">
        <f t="shared" si="97"/>
        <v>0.17428089973402541</v>
      </c>
    </row>
    <row r="710" spans="1:18" ht="15.5" x14ac:dyDescent="0.45">
      <c r="A710" s="12" t="s">
        <v>1454</v>
      </c>
      <c r="B710" s="25" t="s">
        <v>1455</v>
      </c>
      <c r="C710" s="14" t="s">
        <v>24</v>
      </c>
      <c r="D710" s="15">
        <v>10907</v>
      </c>
      <c r="E710" s="16">
        <f t="shared" si="98"/>
        <v>11070.605</v>
      </c>
      <c r="F710" s="17">
        <f t="shared" si="94"/>
        <v>11070.605</v>
      </c>
      <c r="G710" s="18">
        <f t="shared" si="99"/>
        <v>0</v>
      </c>
      <c r="H710" s="18">
        <v>4</v>
      </c>
      <c r="I710" s="19" t="s">
        <v>11</v>
      </c>
      <c r="J710" s="19">
        <v>1</v>
      </c>
      <c r="K710" s="26">
        <v>13000</v>
      </c>
      <c r="L710" s="21">
        <f t="shared" si="100"/>
        <v>0.17428089973402541</v>
      </c>
      <c r="M710" s="22">
        <v>13000</v>
      </c>
      <c r="N710" s="23">
        <f t="shared" si="95"/>
        <v>13000</v>
      </c>
      <c r="O710" s="21">
        <f t="shared" si="101"/>
        <v>0.17428089973402541</v>
      </c>
      <c r="P710" s="24">
        <v>12500</v>
      </c>
      <c r="Q710" s="18">
        <f t="shared" si="96"/>
        <v>12500</v>
      </c>
      <c r="R710" s="21">
        <f t="shared" si="97"/>
        <v>0.1291162497442552</v>
      </c>
    </row>
    <row r="711" spans="1:18" ht="15.5" x14ac:dyDescent="0.45">
      <c r="A711" s="12" t="s">
        <v>1456</v>
      </c>
      <c r="B711" s="25" t="s">
        <v>1457</v>
      </c>
      <c r="C711" s="14" t="s">
        <v>47</v>
      </c>
      <c r="D711" s="15">
        <f>75758/5</f>
        <v>15151.6</v>
      </c>
      <c r="E711" s="16">
        <f t="shared" si="98"/>
        <v>15378.874</v>
      </c>
      <c r="F711" s="17">
        <f t="shared" si="94"/>
        <v>15378.874</v>
      </c>
      <c r="G711" s="18">
        <f t="shared" si="99"/>
        <v>0</v>
      </c>
      <c r="H711" s="18">
        <v>5</v>
      </c>
      <c r="I711" s="19" t="s">
        <v>1458</v>
      </c>
      <c r="J711" s="19">
        <v>1</v>
      </c>
      <c r="K711" s="26">
        <v>18500</v>
      </c>
      <c r="L711" s="21">
        <f t="shared" si="100"/>
        <v>0.2029489285106309</v>
      </c>
      <c r="M711" s="22">
        <v>18000</v>
      </c>
      <c r="N711" s="23">
        <f t="shared" si="95"/>
        <v>18000</v>
      </c>
      <c r="O711" s="21">
        <f t="shared" si="101"/>
        <v>0.17043679530764089</v>
      </c>
      <c r="P711" s="24">
        <v>18000</v>
      </c>
      <c r="Q711" s="18">
        <f t="shared" si="96"/>
        <v>18000</v>
      </c>
      <c r="R711" s="21">
        <f t="shared" si="97"/>
        <v>0.17043679530764089</v>
      </c>
    </row>
    <row r="712" spans="1:18" ht="15.5" x14ac:dyDescent="0.45">
      <c r="A712" s="12" t="s">
        <v>1459</v>
      </c>
      <c r="B712" s="25" t="s">
        <v>1460</v>
      </c>
      <c r="C712" s="14" t="s">
        <v>47</v>
      </c>
      <c r="D712" s="15">
        <v>23632</v>
      </c>
      <c r="E712" s="16">
        <f t="shared" si="98"/>
        <v>23986.48</v>
      </c>
      <c r="F712" s="17">
        <f t="shared" si="94"/>
        <v>23986.48</v>
      </c>
      <c r="G712" s="18">
        <f t="shared" si="99"/>
        <v>0</v>
      </c>
      <c r="H712" s="18">
        <v>100</v>
      </c>
      <c r="I712" s="19" t="s">
        <v>33</v>
      </c>
      <c r="J712" s="19">
        <v>1</v>
      </c>
      <c r="K712" s="26">
        <v>29000</v>
      </c>
      <c r="L712" s="21">
        <f t="shared" si="100"/>
        <v>0.20901441145178454</v>
      </c>
      <c r="M712" s="22">
        <v>28000</v>
      </c>
      <c r="N712" s="23">
        <f t="shared" si="95"/>
        <v>28000</v>
      </c>
      <c r="O712" s="21">
        <f t="shared" si="101"/>
        <v>0.16732425933275746</v>
      </c>
      <c r="P712" s="24">
        <v>28000</v>
      </c>
      <c r="Q712" s="18">
        <f t="shared" si="96"/>
        <v>28000</v>
      </c>
      <c r="R712" s="21">
        <f t="shared" si="97"/>
        <v>0.16732425933275746</v>
      </c>
    </row>
    <row r="713" spans="1:18" ht="15.5" x14ac:dyDescent="0.45">
      <c r="A713" s="12" t="s">
        <v>1461</v>
      </c>
      <c r="B713" s="25" t="s">
        <v>1462</v>
      </c>
      <c r="C713" s="14" t="s">
        <v>47</v>
      </c>
      <c r="D713" s="15">
        <v>12229</v>
      </c>
      <c r="E713" s="16">
        <f t="shared" si="98"/>
        <v>12412.434999999999</v>
      </c>
      <c r="F713" s="17">
        <f t="shared" si="94"/>
        <v>12412.434999999999</v>
      </c>
      <c r="G713" s="18">
        <f t="shared" si="99"/>
        <v>0</v>
      </c>
      <c r="H713" s="18">
        <v>100</v>
      </c>
      <c r="I713" s="19" t="s">
        <v>33</v>
      </c>
      <c r="J713" s="19">
        <v>1</v>
      </c>
      <c r="K713" s="26">
        <v>15000</v>
      </c>
      <c r="L713" s="21">
        <f t="shared" si="100"/>
        <v>0.20846554282056667</v>
      </c>
      <c r="M713" s="22">
        <v>14500</v>
      </c>
      <c r="N713" s="23">
        <f t="shared" si="95"/>
        <v>14500</v>
      </c>
      <c r="O713" s="21">
        <f t="shared" si="101"/>
        <v>0.16818335805988113</v>
      </c>
      <c r="P713" s="24">
        <v>14000</v>
      </c>
      <c r="Q713" s="18">
        <f t="shared" si="96"/>
        <v>14000</v>
      </c>
      <c r="R713" s="21">
        <f t="shared" si="97"/>
        <v>0.12790117329919556</v>
      </c>
    </row>
    <row r="714" spans="1:18" ht="15.5" x14ac:dyDescent="0.45">
      <c r="A714" s="12" t="s">
        <v>1463</v>
      </c>
      <c r="B714" s="25" t="s">
        <v>1464</v>
      </c>
      <c r="C714" s="14" t="s">
        <v>47</v>
      </c>
      <c r="D714" s="15">
        <v>26714</v>
      </c>
      <c r="E714" s="16">
        <f t="shared" si="98"/>
        <v>27114.71</v>
      </c>
      <c r="F714" s="17">
        <f t="shared" si="94"/>
        <v>2711.471</v>
      </c>
      <c r="G714" s="18">
        <f t="shared" si="99"/>
        <v>0</v>
      </c>
      <c r="H714" s="18">
        <v>100</v>
      </c>
      <c r="I714" s="19" t="s">
        <v>29</v>
      </c>
      <c r="J714" s="19">
        <v>10</v>
      </c>
      <c r="K714" s="26">
        <v>4000</v>
      </c>
      <c r="L714" s="21">
        <f t="shared" si="100"/>
        <v>0.47521400745204356</v>
      </c>
      <c r="M714" s="22">
        <v>32000</v>
      </c>
      <c r="N714" s="23">
        <f t="shared" si="95"/>
        <v>3200</v>
      </c>
      <c r="O714" s="21">
        <f t="shared" si="101"/>
        <v>0.18017120596163486</v>
      </c>
      <c r="P714" s="24">
        <v>31000</v>
      </c>
      <c r="Q714" s="18">
        <f t="shared" si="96"/>
        <v>3100</v>
      </c>
      <c r="R714" s="21">
        <f t="shared" si="97"/>
        <v>0.14329085577533376</v>
      </c>
    </row>
    <row r="715" spans="1:18" ht="15.5" x14ac:dyDescent="0.45">
      <c r="A715" s="12" t="s">
        <v>1465</v>
      </c>
      <c r="B715" s="25" t="s">
        <v>1466</v>
      </c>
      <c r="C715" s="14" t="s">
        <v>47</v>
      </c>
      <c r="D715" s="15">
        <v>33801</v>
      </c>
      <c r="E715" s="16">
        <f t="shared" si="98"/>
        <v>34308.014999999999</v>
      </c>
      <c r="F715" s="17">
        <f t="shared" si="94"/>
        <v>3430.8015</v>
      </c>
      <c r="G715" s="18">
        <f t="shared" si="99"/>
        <v>0</v>
      </c>
      <c r="H715" s="18">
        <v>100</v>
      </c>
      <c r="I715" s="19" t="s">
        <v>29</v>
      </c>
      <c r="J715" s="19">
        <v>10</v>
      </c>
      <c r="K715" s="26">
        <v>7000</v>
      </c>
      <c r="L715" s="21">
        <f t="shared" si="100"/>
        <v>1.0403395533084616</v>
      </c>
      <c r="M715" s="22">
        <v>42000</v>
      </c>
      <c r="N715" s="23">
        <f t="shared" si="95"/>
        <v>4200</v>
      </c>
      <c r="O715" s="21">
        <f t="shared" si="101"/>
        <v>0.22420373198507695</v>
      </c>
      <c r="P715" s="24">
        <v>40000</v>
      </c>
      <c r="Q715" s="18">
        <f t="shared" si="96"/>
        <v>4000</v>
      </c>
      <c r="R715" s="21">
        <f t="shared" si="97"/>
        <v>0.16590831617626375</v>
      </c>
    </row>
    <row r="716" spans="1:18" ht="15.5" x14ac:dyDescent="0.45">
      <c r="A716" s="12" t="s">
        <v>1467</v>
      </c>
      <c r="B716" s="25" t="s">
        <v>1468</v>
      </c>
      <c r="C716" s="14" t="s">
        <v>47</v>
      </c>
      <c r="D716" s="15">
        <v>4600</v>
      </c>
      <c r="E716" s="16">
        <f t="shared" si="98"/>
        <v>4669</v>
      </c>
      <c r="F716" s="17">
        <f t="shared" si="94"/>
        <v>4669</v>
      </c>
      <c r="G716" s="18">
        <f t="shared" si="99"/>
        <v>0</v>
      </c>
      <c r="H716" s="18">
        <v>100</v>
      </c>
      <c r="I716" s="19" t="s">
        <v>77</v>
      </c>
      <c r="J716" s="19">
        <v>1</v>
      </c>
      <c r="K716" s="26">
        <v>10000</v>
      </c>
      <c r="L716" s="21">
        <f t="shared" si="100"/>
        <v>1.1417862497322768</v>
      </c>
      <c r="M716" s="22">
        <v>7000</v>
      </c>
      <c r="N716" s="23">
        <f t="shared" si="95"/>
        <v>7000</v>
      </c>
      <c r="O716" s="21">
        <f t="shared" si="101"/>
        <v>0.49925037481259371</v>
      </c>
      <c r="P716" s="24">
        <v>6000</v>
      </c>
      <c r="Q716" s="18">
        <f t="shared" si="96"/>
        <v>6000</v>
      </c>
      <c r="R716" s="21">
        <f t="shared" si="97"/>
        <v>0.28507174983936601</v>
      </c>
    </row>
    <row r="717" spans="1:18" ht="15.5" x14ac:dyDescent="0.45">
      <c r="A717" s="12" t="s">
        <v>1469</v>
      </c>
      <c r="B717" s="25" t="s">
        <v>1470</v>
      </c>
      <c r="C717" s="14" t="s">
        <v>47</v>
      </c>
      <c r="D717" s="15">
        <v>6500</v>
      </c>
      <c r="E717" s="16">
        <f t="shared" si="98"/>
        <v>6597.5</v>
      </c>
      <c r="F717" s="17">
        <f t="shared" si="94"/>
        <v>6597.5</v>
      </c>
      <c r="G717" s="18">
        <f t="shared" si="99"/>
        <v>0</v>
      </c>
      <c r="H717" s="18">
        <v>100</v>
      </c>
      <c r="I717" s="19" t="s">
        <v>77</v>
      </c>
      <c r="J717" s="19">
        <v>1</v>
      </c>
      <c r="K717" s="26">
        <v>10000</v>
      </c>
      <c r="L717" s="21">
        <f t="shared" si="100"/>
        <v>0.5157256536566881</v>
      </c>
      <c r="M717" s="22">
        <v>8000</v>
      </c>
      <c r="N717" s="23">
        <f t="shared" si="95"/>
        <v>8000</v>
      </c>
      <c r="O717" s="21">
        <f t="shared" si="101"/>
        <v>0.21258052292535051</v>
      </c>
      <c r="P717" s="24">
        <v>7500</v>
      </c>
      <c r="Q717" s="18">
        <f t="shared" si="96"/>
        <v>7500</v>
      </c>
      <c r="R717" s="21">
        <f t="shared" si="97"/>
        <v>0.1367942402425161</v>
      </c>
    </row>
    <row r="718" spans="1:18" ht="15.5" x14ac:dyDescent="0.45">
      <c r="A718" s="12" t="s">
        <v>1471</v>
      </c>
      <c r="B718" s="25" t="s">
        <v>1472</v>
      </c>
      <c r="C718" s="14" t="s">
        <v>32</v>
      </c>
      <c r="D718" s="15">
        <v>4884</v>
      </c>
      <c r="E718" s="16">
        <f t="shared" si="98"/>
        <v>4957.26</v>
      </c>
      <c r="F718" s="17">
        <f t="shared" si="94"/>
        <v>4957.26</v>
      </c>
      <c r="G718" s="18">
        <f t="shared" si="99"/>
        <v>0</v>
      </c>
      <c r="H718" s="18">
        <v>100</v>
      </c>
      <c r="I718" s="19" t="s">
        <v>33</v>
      </c>
      <c r="J718" s="19">
        <v>1</v>
      </c>
      <c r="K718" s="26">
        <v>8000</v>
      </c>
      <c r="L718" s="21">
        <f t="shared" si="100"/>
        <v>0.61379471724299306</v>
      </c>
      <c r="M718" s="22">
        <v>5900</v>
      </c>
      <c r="N718" s="23">
        <f t="shared" si="95"/>
        <v>5900</v>
      </c>
      <c r="O718" s="21">
        <f t="shared" si="101"/>
        <v>0.19017360396670735</v>
      </c>
      <c r="P718" s="24">
        <v>5600</v>
      </c>
      <c r="Q718" s="18">
        <f t="shared" si="96"/>
        <v>5600</v>
      </c>
      <c r="R718" s="21">
        <f t="shared" si="97"/>
        <v>0.12965630207009513</v>
      </c>
    </row>
    <row r="719" spans="1:18" ht="15.5" x14ac:dyDescent="0.45">
      <c r="A719" s="12" t="s">
        <v>1473</v>
      </c>
      <c r="B719" s="25" t="s">
        <v>1474</v>
      </c>
      <c r="C719" s="14" t="s">
        <v>24</v>
      </c>
      <c r="D719" s="15">
        <v>142857</v>
      </c>
      <c r="E719" s="16">
        <f t="shared" si="98"/>
        <v>144999.85500000001</v>
      </c>
      <c r="F719" s="17">
        <f t="shared" si="94"/>
        <v>28999.971000000001</v>
      </c>
      <c r="G719" s="18">
        <f t="shared" si="99"/>
        <v>0</v>
      </c>
      <c r="H719" s="18">
        <v>5</v>
      </c>
      <c r="I719" s="19" t="s">
        <v>29</v>
      </c>
      <c r="J719" s="19">
        <v>5</v>
      </c>
      <c r="K719" s="26">
        <v>35000</v>
      </c>
      <c r="L719" s="21">
        <f t="shared" si="100"/>
        <v>0.20689775862189649</v>
      </c>
      <c r="M719" s="22">
        <v>165000</v>
      </c>
      <c r="N719" s="23">
        <f t="shared" si="95"/>
        <v>33000</v>
      </c>
      <c r="O719" s="21">
        <f t="shared" si="101"/>
        <v>0.13793217241493097</v>
      </c>
      <c r="P719" s="24">
        <v>162000</v>
      </c>
      <c r="Q719" s="18">
        <f t="shared" si="96"/>
        <v>32400</v>
      </c>
      <c r="R719" s="21">
        <f t="shared" si="97"/>
        <v>0.11724249655284133</v>
      </c>
    </row>
    <row r="720" spans="1:18" ht="15.5" x14ac:dyDescent="0.45">
      <c r="A720" s="12" t="s">
        <v>1475</v>
      </c>
      <c r="B720" s="25" t="s">
        <v>1476</v>
      </c>
      <c r="C720" s="14" t="s">
        <v>47</v>
      </c>
      <c r="D720" s="15">
        <v>14550</v>
      </c>
      <c r="E720" s="16">
        <f t="shared" si="98"/>
        <v>14768.25</v>
      </c>
      <c r="F720" s="17">
        <f t="shared" si="94"/>
        <v>14768.25</v>
      </c>
      <c r="G720" s="18">
        <f t="shared" si="99"/>
        <v>0</v>
      </c>
      <c r="H720" s="18">
        <v>50</v>
      </c>
      <c r="I720" s="19" t="s">
        <v>48</v>
      </c>
      <c r="J720" s="19">
        <v>1</v>
      </c>
      <c r="K720" s="26">
        <v>20000</v>
      </c>
      <c r="L720" s="21">
        <f t="shared" si="100"/>
        <v>0.35425659776886226</v>
      </c>
      <c r="M720" s="22">
        <v>17600</v>
      </c>
      <c r="N720" s="23">
        <f t="shared" si="95"/>
        <v>17600</v>
      </c>
      <c r="O720" s="21">
        <f t="shared" si="101"/>
        <v>0.1917458060365988</v>
      </c>
      <c r="P720" s="24">
        <v>17400</v>
      </c>
      <c r="Q720" s="18">
        <f t="shared" si="96"/>
        <v>17400</v>
      </c>
      <c r="R720" s="21">
        <f t="shared" si="97"/>
        <v>0.17820324005891017</v>
      </c>
    </row>
    <row r="721" spans="1:18" ht="15.5" x14ac:dyDescent="0.45">
      <c r="A721" s="12" t="s">
        <v>1477</v>
      </c>
      <c r="B721" s="25" t="s">
        <v>1478</v>
      </c>
      <c r="C721" s="14" t="s">
        <v>32</v>
      </c>
      <c r="D721" s="15">
        <v>441316</v>
      </c>
      <c r="E721" s="16">
        <f t="shared" si="98"/>
        <v>447935.74</v>
      </c>
      <c r="F721" s="17">
        <f t="shared" si="94"/>
        <v>14931.191333333332</v>
      </c>
      <c r="G721" s="18">
        <f t="shared" si="99"/>
        <v>0</v>
      </c>
      <c r="H721" s="18">
        <v>30</v>
      </c>
      <c r="I721" s="19" t="s">
        <v>29</v>
      </c>
      <c r="J721" s="19">
        <v>30</v>
      </c>
      <c r="K721" s="26">
        <v>18000</v>
      </c>
      <c r="L721" s="21">
        <f t="shared" si="100"/>
        <v>0.20553006107527844</v>
      </c>
      <c r="M721" s="22">
        <f>18000*30</f>
        <v>540000</v>
      </c>
      <c r="N721" s="23">
        <f t="shared" si="95"/>
        <v>18000</v>
      </c>
      <c r="O721" s="21">
        <f t="shared" si="101"/>
        <v>0.20553006107527844</v>
      </c>
      <c r="P721" s="24">
        <v>504000</v>
      </c>
      <c r="Q721" s="18">
        <f t="shared" si="96"/>
        <v>16800</v>
      </c>
      <c r="R721" s="21">
        <f t="shared" si="97"/>
        <v>0.12516139033692653</v>
      </c>
    </row>
    <row r="722" spans="1:18" ht="15.5" x14ac:dyDescent="0.45">
      <c r="A722" s="12" t="s">
        <v>1479</v>
      </c>
      <c r="B722" s="25" t="s">
        <v>1480</v>
      </c>
      <c r="C722" s="14" t="s">
        <v>32</v>
      </c>
      <c r="D722" s="15">
        <v>29956</v>
      </c>
      <c r="E722" s="16">
        <f t="shared" si="98"/>
        <v>30405.34</v>
      </c>
      <c r="F722" s="17">
        <f t="shared" si="94"/>
        <v>3040.5340000000001</v>
      </c>
      <c r="G722" s="18">
        <f t="shared" si="99"/>
        <v>0</v>
      </c>
      <c r="H722" s="18">
        <v>100</v>
      </c>
      <c r="I722" s="19" t="s">
        <v>29</v>
      </c>
      <c r="J722" s="19">
        <v>10</v>
      </c>
      <c r="K722" s="26">
        <v>5000</v>
      </c>
      <c r="L722" s="21">
        <f t="shared" si="100"/>
        <v>0.6444479818347697</v>
      </c>
      <c r="M722" s="22">
        <v>36000</v>
      </c>
      <c r="N722" s="23">
        <f t="shared" si="95"/>
        <v>3600</v>
      </c>
      <c r="O722" s="21">
        <f t="shared" si="101"/>
        <v>0.18400254692103424</v>
      </c>
      <c r="P722" s="24">
        <v>34000</v>
      </c>
      <c r="Q722" s="18">
        <f t="shared" si="96"/>
        <v>3400</v>
      </c>
      <c r="R722" s="21">
        <f t="shared" si="97"/>
        <v>0.11822462764764344</v>
      </c>
    </row>
    <row r="723" spans="1:18" ht="15.5" x14ac:dyDescent="0.45">
      <c r="A723" s="12" t="s">
        <v>1481</v>
      </c>
      <c r="B723" s="25" t="s">
        <v>1482</v>
      </c>
      <c r="C723" s="14" t="s">
        <v>10</v>
      </c>
      <c r="D723" s="15">
        <v>12654</v>
      </c>
      <c r="E723" s="16">
        <f t="shared" si="98"/>
        <v>12843.81</v>
      </c>
      <c r="F723" s="17">
        <f t="shared" si="94"/>
        <v>12843.81</v>
      </c>
      <c r="G723" s="18">
        <f t="shared" si="99"/>
        <v>0</v>
      </c>
      <c r="H723" s="18">
        <v>100</v>
      </c>
      <c r="I723" s="19" t="s">
        <v>586</v>
      </c>
      <c r="J723" s="19">
        <v>1</v>
      </c>
      <c r="K723" s="26">
        <v>16000</v>
      </c>
      <c r="L723" s="21">
        <f t="shared" si="100"/>
        <v>0.24573627295950351</v>
      </c>
      <c r="M723" s="24">
        <v>15000</v>
      </c>
      <c r="N723" s="23">
        <f t="shared" si="95"/>
        <v>15000</v>
      </c>
      <c r="O723" s="21">
        <f t="shared" si="101"/>
        <v>0.16787775589953452</v>
      </c>
      <c r="P723" s="24">
        <v>15000</v>
      </c>
      <c r="Q723" s="18">
        <f t="shared" si="96"/>
        <v>15000</v>
      </c>
      <c r="R723" s="21">
        <f t="shared" si="97"/>
        <v>0.16787775589953452</v>
      </c>
    </row>
    <row r="724" spans="1:18" ht="15.5" x14ac:dyDescent="0.45">
      <c r="A724" s="12" t="s">
        <v>1483</v>
      </c>
      <c r="B724" s="25" t="s">
        <v>1484</v>
      </c>
      <c r="C724" s="14" t="s">
        <v>10</v>
      </c>
      <c r="D724" s="15">
        <v>13875</v>
      </c>
      <c r="E724" s="16">
        <f t="shared" si="98"/>
        <v>14083.125</v>
      </c>
      <c r="F724" s="17">
        <f t="shared" si="94"/>
        <v>14083.125</v>
      </c>
      <c r="G724" s="18">
        <f t="shared" si="99"/>
        <v>0</v>
      </c>
      <c r="H724" s="18">
        <v>100</v>
      </c>
      <c r="I724" s="19" t="s">
        <v>586</v>
      </c>
      <c r="J724" s="19">
        <v>1</v>
      </c>
      <c r="K724" s="26">
        <v>17000</v>
      </c>
      <c r="L724" s="21">
        <f t="shared" si="100"/>
        <v>0.20711844849775884</v>
      </c>
      <c r="M724" s="24">
        <v>16000</v>
      </c>
      <c r="N724" s="23">
        <f t="shared" si="95"/>
        <v>16000</v>
      </c>
      <c r="O724" s="21">
        <f t="shared" si="101"/>
        <v>0.13611148093906714</v>
      </c>
      <c r="P724" s="24">
        <v>16000</v>
      </c>
      <c r="Q724" s="18">
        <f t="shared" si="96"/>
        <v>16000</v>
      </c>
      <c r="R724" s="21">
        <f t="shared" si="97"/>
        <v>0.13611148093906714</v>
      </c>
    </row>
    <row r="725" spans="1:18" ht="15.5" x14ac:dyDescent="0.45">
      <c r="A725" s="12" t="s">
        <v>1485</v>
      </c>
      <c r="B725" s="25" t="s">
        <v>1486</v>
      </c>
      <c r="C725" s="14" t="s">
        <v>10</v>
      </c>
      <c r="D725" s="15">
        <v>12654</v>
      </c>
      <c r="E725" s="16">
        <f t="shared" si="98"/>
        <v>12843.81</v>
      </c>
      <c r="F725" s="17">
        <f t="shared" si="94"/>
        <v>12843.81</v>
      </c>
      <c r="G725" s="18">
        <f t="shared" si="99"/>
        <v>0</v>
      </c>
      <c r="H725" s="18">
        <v>100</v>
      </c>
      <c r="I725" s="19" t="s">
        <v>586</v>
      </c>
      <c r="J725" s="19">
        <v>1</v>
      </c>
      <c r="K725" s="26">
        <v>16000</v>
      </c>
      <c r="L725" s="21">
        <f t="shared" si="100"/>
        <v>0.24573627295950351</v>
      </c>
      <c r="M725" s="24">
        <v>15000</v>
      </c>
      <c r="N725" s="23">
        <f t="shared" si="95"/>
        <v>15000</v>
      </c>
      <c r="O725" s="21">
        <f t="shared" si="101"/>
        <v>0.16787775589953452</v>
      </c>
      <c r="P725" s="24">
        <v>15000</v>
      </c>
      <c r="Q725" s="18">
        <f t="shared" si="96"/>
        <v>15000</v>
      </c>
      <c r="R725" s="21">
        <f t="shared" si="97"/>
        <v>0.16787775589953452</v>
      </c>
    </row>
    <row r="726" spans="1:18" ht="15.5" x14ac:dyDescent="0.45">
      <c r="A726" s="12" t="s">
        <v>1487</v>
      </c>
      <c r="B726" s="25" t="s">
        <v>1488</v>
      </c>
      <c r="C726" s="14" t="s">
        <v>10</v>
      </c>
      <c r="D726" s="15">
        <v>19980</v>
      </c>
      <c r="E726" s="16">
        <f t="shared" si="98"/>
        <v>20279.7</v>
      </c>
      <c r="F726" s="17">
        <f t="shared" si="94"/>
        <v>20279.7</v>
      </c>
      <c r="G726" s="18">
        <f t="shared" si="99"/>
        <v>0</v>
      </c>
      <c r="H726" s="18">
        <v>100</v>
      </c>
      <c r="I726" s="19" t="s">
        <v>586</v>
      </c>
      <c r="J726" s="19">
        <v>1</v>
      </c>
      <c r="K726" s="26">
        <v>25000</v>
      </c>
      <c r="L726" s="21">
        <f t="shared" si="100"/>
        <v>0.23275985344950859</v>
      </c>
      <c r="M726" s="24">
        <v>24000</v>
      </c>
      <c r="N726" s="23">
        <f t="shared" si="95"/>
        <v>24000</v>
      </c>
      <c r="O726" s="21">
        <f t="shared" si="101"/>
        <v>0.18344945931152823</v>
      </c>
      <c r="P726" s="24">
        <v>24000</v>
      </c>
      <c r="Q726" s="18">
        <f t="shared" si="96"/>
        <v>24000</v>
      </c>
      <c r="R726" s="21">
        <f t="shared" si="97"/>
        <v>0.18344945931152823</v>
      </c>
    </row>
    <row r="727" spans="1:18" ht="15.5" x14ac:dyDescent="0.45">
      <c r="A727" s="12" t="s">
        <v>1489</v>
      </c>
      <c r="B727" s="25" t="s">
        <v>1490</v>
      </c>
      <c r="C727" s="14" t="s">
        <v>10</v>
      </c>
      <c r="D727" s="15">
        <v>44400</v>
      </c>
      <c r="E727" s="16">
        <f t="shared" si="98"/>
        <v>45066</v>
      </c>
      <c r="F727" s="17">
        <f t="shared" si="94"/>
        <v>45066</v>
      </c>
      <c r="G727" s="18">
        <f t="shared" si="99"/>
        <v>0</v>
      </c>
      <c r="H727" s="18">
        <v>100</v>
      </c>
      <c r="I727" s="19" t="s">
        <v>11</v>
      </c>
      <c r="J727" s="19">
        <v>1</v>
      </c>
      <c r="K727" s="26">
        <v>55000</v>
      </c>
      <c r="L727" s="21">
        <f t="shared" si="100"/>
        <v>0.22043225491501353</v>
      </c>
      <c r="M727" s="24">
        <v>53000</v>
      </c>
      <c r="N727" s="23">
        <f t="shared" si="95"/>
        <v>53000</v>
      </c>
      <c r="O727" s="21">
        <f t="shared" si="101"/>
        <v>0.17605290019083122</v>
      </c>
      <c r="P727" s="24">
        <v>53000</v>
      </c>
      <c r="Q727" s="18">
        <f t="shared" si="96"/>
        <v>53000</v>
      </c>
      <c r="R727" s="21">
        <f t="shared" si="97"/>
        <v>0.17605290019083122</v>
      </c>
    </row>
    <row r="728" spans="1:18" ht="15.5" x14ac:dyDescent="0.45">
      <c r="A728" s="12" t="s">
        <v>1491</v>
      </c>
      <c r="B728" s="25" t="s">
        <v>1492</v>
      </c>
      <c r="C728" s="14" t="s">
        <v>10</v>
      </c>
      <c r="D728" s="15">
        <v>38850</v>
      </c>
      <c r="E728" s="16">
        <f t="shared" si="98"/>
        <v>39432.75</v>
      </c>
      <c r="F728" s="17">
        <f t="shared" si="94"/>
        <v>39432.75</v>
      </c>
      <c r="G728" s="18">
        <f t="shared" si="99"/>
        <v>0</v>
      </c>
      <c r="H728" s="18">
        <v>100</v>
      </c>
      <c r="I728" s="19" t="s">
        <v>11</v>
      </c>
      <c r="J728" s="19">
        <v>1</v>
      </c>
      <c r="K728" s="26">
        <v>48000</v>
      </c>
      <c r="L728" s="21">
        <f t="shared" si="100"/>
        <v>0.21726230100614338</v>
      </c>
      <c r="M728" s="24">
        <v>47000</v>
      </c>
      <c r="N728" s="23">
        <f t="shared" si="95"/>
        <v>47000</v>
      </c>
      <c r="O728" s="21">
        <f t="shared" si="101"/>
        <v>0.19190266973518205</v>
      </c>
      <c r="P728" s="24">
        <v>47000</v>
      </c>
      <c r="Q728" s="18">
        <f t="shared" si="96"/>
        <v>47000</v>
      </c>
      <c r="R728" s="21">
        <f t="shared" si="97"/>
        <v>0.19190266973518205</v>
      </c>
    </row>
    <row r="729" spans="1:18" ht="15.5" x14ac:dyDescent="0.45">
      <c r="A729" s="12" t="s">
        <v>1493</v>
      </c>
      <c r="B729" s="25" t="s">
        <v>1494</v>
      </c>
      <c r="C729" s="14" t="s">
        <v>10</v>
      </c>
      <c r="D729" s="15">
        <v>44400</v>
      </c>
      <c r="E729" s="16">
        <f t="shared" si="98"/>
        <v>45066</v>
      </c>
      <c r="F729" s="17">
        <f t="shared" si="94"/>
        <v>45066</v>
      </c>
      <c r="G729" s="18">
        <f t="shared" si="99"/>
        <v>0</v>
      </c>
      <c r="H729" s="18">
        <v>100</v>
      </c>
      <c r="I729" s="19" t="s">
        <v>11</v>
      </c>
      <c r="J729" s="19">
        <v>1</v>
      </c>
      <c r="K729" s="26">
        <v>55000</v>
      </c>
      <c r="L729" s="21">
        <f t="shared" si="100"/>
        <v>0.22043225491501353</v>
      </c>
      <c r="M729" s="24">
        <v>53000</v>
      </c>
      <c r="N729" s="23">
        <f t="shared" si="95"/>
        <v>53000</v>
      </c>
      <c r="O729" s="21">
        <f t="shared" si="101"/>
        <v>0.17605290019083122</v>
      </c>
      <c r="P729" s="24">
        <v>53000</v>
      </c>
      <c r="Q729" s="18">
        <f t="shared" si="96"/>
        <v>53000</v>
      </c>
      <c r="R729" s="21">
        <f t="shared" si="97"/>
        <v>0.17605290019083122</v>
      </c>
    </row>
    <row r="730" spans="1:18" ht="15.5" x14ac:dyDescent="0.45">
      <c r="A730" s="12" t="s">
        <v>1495</v>
      </c>
      <c r="B730" s="25" t="s">
        <v>1496</v>
      </c>
      <c r="C730" s="14" t="s">
        <v>10</v>
      </c>
      <c r="D730" s="15">
        <v>9990</v>
      </c>
      <c r="E730" s="16">
        <f t="shared" si="98"/>
        <v>10139.85</v>
      </c>
      <c r="F730" s="17">
        <f t="shared" si="94"/>
        <v>10139.85</v>
      </c>
      <c r="G730" s="18">
        <f t="shared" si="99"/>
        <v>0</v>
      </c>
      <c r="H730" s="18">
        <v>100</v>
      </c>
      <c r="I730" s="19" t="s">
        <v>586</v>
      </c>
      <c r="J730" s="19">
        <v>1</v>
      </c>
      <c r="K730" s="26">
        <v>13000</v>
      </c>
      <c r="L730" s="21">
        <f t="shared" si="100"/>
        <v>0.28207024758748894</v>
      </c>
      <c r="M730" s="24">
        <v>12000</v>
      </c>
      <c r="N730" s="23">
        <f t="shared" si="95"/>
        <v>12000</v>
      </c>
      <c r="O730" s="21">
        <f t="shared" si="101"/>
        <v>0.18344945931152823</v>
      </c>
      <c r="P730" s="24">
        <v>12000</v>
      </c>
      <c r="Q730" s="18">
        <f t="shared" si="96"/>
        <v>12000</v>
      </c>
      <c r="R730" s="21">
        <f t="shared" si="97"/>
        <v>0.18344945931152823</v>
      </c>
    </row>
    <row r="731" spans="1:18" ht="15.5" x14ac:dyDescent="0.45">
      <c r="A731" s="12" t="s">
        <v>1497</v>
      </c>
      <c r="B731" s="25" t="s">
        <v>1498</v>
      </c>
      <c r="C731" s="14" t="s">
        <v>10</v>
      </c>
      <c r="D731" s="15">
        <v>42957</v>
      </c>
      <c r="E731" s="16">
        <f t="shared" si="98"/>
        <v>43601.355000000003</v>
      </c>
      <c r="F731" s="17">
        <f t="shared" si="94"/>
        <v>43601.355000000003</v>
      </c>
      <c r="G731" s="18">
        <f t="shared" si="99"/>
        <v>0</v>
      </c>
      <c r="H731" s="18">
        <v>100</v>
      </c>
      <c r="I731" s="19" t="s">
        <v>586</v>
      </c>
      <c r="J731" s="19">
        <v>1</v>
      </c>
      <c r="K731" s="26">
        <v>53000</v>
      </c>
      <c r="L731" s="21">
        <f t="shared" si="100"/>
        <v>0.21555855316881772</v>
      </c>
      <c r="M731" s="24">
        <v>52000</v>
      </c>
      <c r="N731" s="23">
        <f t="shared" si="95"/>
        <v>52000</v>
      </c>
      <c r="O731" s="21">
        <f t="shared" si="101"/>
        <v>0.19262348612789662</v>
      </c>
      <c r="P731" s="24">
        <v>52000</v>
      </c>
      <c r="Q731" s="18">
        <f t="shared" si="96"/>
        <v>52000</v>
      </c>
      <c r="R731" s="21">
        <f t="shared" si="97"/>
        <v>0.19262348612789662</v>
      </c>
    </row>
    <row r="732" spans="1:18" ht="15.5" x14ac:dyDescent="0.45">
      <c r="A732" s="12" t="s">
        <v>1499</v>
      </c>
      <c r="B732" s="25" t="s">
        <v>1500</v>
      </c>
      <c r="C732" s="14" t="s">
        <v>10</v>
      </c>
      <c r="D732" s="15">
        <v>42957</v>
      </c>
      <c r="E732" s="16">
        <f t="shared" si="98"/>
        <v>43601.355000000003</v>
      </c>
      <c r="F732" s="17">
        <f t="shared" si="94"/>
        <v>43601.355000000003</v>
      </c>
      <c r="G732" s="18">
        <f t="shared" si="99"/>
        <v>0</v>
      </c>
      <c r="H732" s="18">
        <v>100</v>
      </c>
      <c r="I732" s="19" t="s">
        <v>586</v>
      </c>
      <c r="J732" s="19">
        <v>1</v>
      </c>
      <c r="K732" s="26">
        <v>53000</v>
      </c>
      <c r="L732" s="21">
        <f t="shared" si="100"/>
        <v>0.21555855316881772</v>
      </c>
      <c r="M732" s="24">
        <v>52000</v>
      </c>
      <c r="N732" s="23">
        <f t="shared" si="95"/>
        <v>52000</v>
      </c>
      <c r="O732" s="21">
        <f t="shared" si="101"/>
        <v>0.19262348612789662</v>
      </c>
      <c r="P732" s="24">
        <v>52000</v>
      </c>
      <c r="Q732" s="18">
        <f t="shared" si="96"/>
        <v>52000</v>
      </c>
      <c r="R732" s="21">
        <f t="shared" si="97"/>
        <v>0.19262348612789662</v>
      </c>
    </row>
    <row r="733" spans="1:18" ht="15.5" x14ac:dyDescent="0.45">
      <c r="A733" s="12" t="s">
        <v>1501</v>
      </c>
      <c r="B733" s="25" t="s">
        <v>1502</v>
      </c>
      <c r="C733" s="14" t="s">
        <v>10</v>
      </c>
      <c r="D733" s="15">
        <v>12654</v>
      </c>
      <c r="E733" s="16">
        <f t="shared" si="98"/>
        <v>12843.81</v>
      </c>
      <c r="F733" s="17">
        <f t="shared" si="94"/>
        <v>12843.81</v>
      </c>
      <c r="G733" s="18">
        <f t="shared" si="99"/>
        <v>0</v>
      </c>
      <c r="H733" s="18">
        <v>100</v>
      </c>
      <c r="I733" s="19" t="s">
        <v>586</v>
      </c>
      <c r="J733" s="19">
        <v>1</v>
      </c>
      <c r="K733" s="26">
        <v>16000</v>
      </c>
      <c r="L733" s="21">
        <f t="shared" si="100"/>
        <v>0.24573627295950351</v>
      </c>
      <c r="M733" s="24">
        <v>15000</v>
      </c>
      <c r="N733" s="23">
        <f t="shared" si="95"/>
        <v>15000</v>
      </c>
      <c r="O733" s="21">
        <f t="shared" si="101"/>
        <v>0.16787775589953452</v>
      </c>
      <c r="P733" s="24">
        <v>15000</v>
      </c>
      <c r="Q733" s="18">
        <f t="shared" si="96"/>
        <v>15000</v>
      </c>
      <c r="R733" s="21">
        <f t="shared" si="97"/>
        <v>0.16787775589953452</v>
      </c>
    </row>
    <row r="734" spans="1:18" ht="15.5" x14ac:dyDescent="0.45">
      <c r="A734" s="12" t="s">
        <v>1503</v>
      </c>
      <c r="B734" s="25" t="s">
        <v>1504</v>
      </c>
      <c r="C734" s="14" t="s">
        <v>32</v>
      </c>
      <c r="D734" s="15">
        <v>102675</v>
      </c>
      <c r="E734" s="16">
        <f t="shared" si="98"/>
        <v>104215.125</v>
      </c>
      <c r="F734" s="17">
        <f t="shared" si="94"/>
        <v>10421.512500000001</v>
      </c>
      <c r="G734" s="18">
        <f t="shared" si="99"/>
        <v>0</v>
      </c>
      <c r="H734" s="18">
        <v>100</v>
      </c>
      <c r="I734" s="19" t="s">
        <v>29</v>
      </c>
      <c r="J734" s="19">
        <v>10</v>
      </c>
      <c r="K734" s="26">
        <v>12500</v>
      </c>
      <c r="L734" s="21">
        <f t="shared" si="100"/>
        <v>0.1994420195724948</v>
      </c>
      <c r="M734" s="24">
        <v>120000</v>
      </c>
      <c r="N734" s="23">
        <f t="shared" si="95"/>
        <v>12000</v>
      </c>
      <c r="O734" s="21">
        <f t="shared" si="101"/>
        <v>0.151464338789595</v>
      </c>
      <c r="P734" s="24">
        <v>120000</v>
      </c>
      <c r="Q734" s="18">
        <f t="shared" si="96"/>
        <v>12000</v>
      </c>
      <c r="R734" s="21">
        <f t="shared" si="97"/>
        <v>0.151464338789595</v>
      </c>
    </row>
    <row r="735" spans="1:18" ht="15.5" x14ac:dyDescent="0.45">
      <c r="A735" s="12" t="s">
        <v>1505</v>
      </c>
      <c r="B735" s="25" t="s">
        <v>1506</v>
      </c>
      <c r="C735" s="14" t="s">
        <v>47</v>
      </c>
      <c r="D735" s="15">
        <f>378998/4</f>
        <v>94749.5</v>
      </c>
      <c r="E735" s="16">
        <f t="shared" si="98"/>
        <v>96170.742499999993</v>
      </c>
      <c r="F735" s="17">
        <f t="shared" si="94"/>
        <v>9617.0742499999997</v>
      </c>
      <c r="G735" s="18">
        <f t="shared" si="99"/>
        <v>0</v>
      </c>
      <c r="H735" s="18">
        <v>100</v>
      </c>
      <c r="I735" s="19" t="s">
        <v>29</v>
      </c>
      <c r="J735" s="19">
        <v>10</v>
      </c>
      <c r="K735" s="26">
        <v>12000</v>
      </c>
      <c r="L735" s="21">
        <f t="shared" si="100"/>
        <v>0.24778073747324977</v>
      </c>
      <c r="M735" s="24">
        <v>112000</v>
      </c>
      <c r="N735" s="23">
        <f t="shared" si="95"/>
        <v>11200</v>
      </c>
      <c r="O735" s="21">
        <f t="shared" si="101"/>
        <v>0.16459535497503311</v>
      </c>
      <c r="P735" s="24">
        <v>110000</v>
      </c>
      <c r="Q735" s="18">
        <f t="shared" si="96"/>
        <v>11000</v>
      </c>
      <c r="R735" s="21">
        <f t="shared" si="97"/>
        <v>0.14379900935047896</v>
      </c>
    </row>
    <row r="736" spans="1:18" ht="15.5" x14ac:dyDescent="0.45">
      <c r="A736" s="12" t="s">
        <v>1507</v>
      </c>
      <c r="B736" s="25" t="s">
        <v>1508</v>
      </c>
      <c r="C736" s="14" t="s">
        <v>32</v>
      </c>
      <c r="D736" s="15">
        <v>4967</v>
      </c>
      <c r="E736" s="16">
        <f t="shared" si="98"/>
        <v>5041.5050000000001</v>
      </c>
      <c r="F736" s="17">
        <f t="shared" si="94"/>
        <v>5041.5050000000001</v>
      </c>
      <c r="G736" s="18">
        <f t="shared" si="99"/>
        <v>0</v>
      </c>
      <c r="H736" s="18">
        <v>100</v>
      </c>
      <c r="I736" s="19" t="s">
        <v>48</v>
      </c>
      <c r="J736" s="19">
        <v>1</v>
      </c>
      <c r="K736" s="26">
        <v>10000</v>
      </c>
      <c r="L736" s="21">
        <f t="shared" si="100"/>
        <v>0.98353467863267019</v>
      </c>
      <c r="M736" s="24">
        <v>5800</v>
      </c>
      <c r="N736" s="23">
        <f t="shared" si="95"/>
        <v>5800</v>
      </c>
      <c r="O736" s="21">
        <f t="shared" si="101"/>
        <v>0.15045011360694868</v>
      </c>
      <c r="P736" s="24">
        <v>5600</v>
      </c>
      <c r="Q736" s="18">
        <f t="shared" si="96"/>
        <v>5600</v>
      </c>
      <c r="R736" s="21">
        <f t="shared" si="97"/>
        <v>0.11077942003429529</v>
      </c>
    </row>
    <row r="737" spans="1:18" ht="15.5" x14ac:dyDescent="0.45">
      <c r="A737" s="12" t="s">
        <v>1509</v>
      </c>
      <c r="B737" s="25" t="s">
        <v>1510</v>
      </c>
      <c r="C737" s="14" t="s">
        <v>24</v>
      </c>
      <c r="D737" s="15">
        <v>10907</v>
      </c>
      <c r="E737" s="16">
        <f t="shared" si="98"/>
        <v>11070.605</v>
      </c>
      <c r="F737" s="17">
        <f t="shared" si="94"/>
        <v>11070.605</v>
      </c>
      <c r="G737" s="18">
        <f t="shared" si="99"/>
        <v>0</v>
      </c>
      <c r="H737" s="18">
        <v>100</v>
      </c>
      <c r="I737" s="19" t="s">
        <v>11</v>
      </c>
      <c r="J737" s="19">
        <v>1</v>
      </c>
      <c r="K737" s="26">
        <v>13000</v>
      </c>
      <c r="L737" s="21">
        <f t="shared" si="100"/>
        <v>0.17428089973402541</v>
      </c>
      <c r="M737" s="24">
        <v>13000</v>
      </c>
      <c r="N737" s="23">
        <f t="shared" si="95"/>
        <v>13000</v>
      </c>
      <c r="O737" s="21">
        <f t="shared" si="101"/>
        <v>0.17428089973402541</v>
      </c>
      <c r="P737" s="24">
        <v>12500</v>
      </c>
      <c r="Q737" s="18">
        <f t="shared" si="96"/>
        <v>12500</v>
      </c>
      <c r="R737" s="21">
        <f t="shared" si="97"/>
        <v>0.1291162497442552</v>
      </c>
    </row>
    <row r="738" spans="1:18" ht="15.5" x14ac:dyDescent="0.45">
      <c r="A738" s="12" t="s">
        <v>1511</v>
      </c>
      <c r="B738" s="25" t="s">
        <v>1512</v>
      </c>
      <c r="C738" s="14" t="s">
        <v>24</v>
      </c>
      <c r="D738" s="15">
        <v>10907</v>
      </c>
      <c r="E738" s="16">
        <f t="shared" si="98"/>
        <v>11070.605</v>
      </c>
      <c r="F738" s="17">
        <f t="shared" si="94"/>
        <v>11070.605</v>
      </c>
      <c r="G738" s="18">
        <f t="shared" si="99"/>
        <v>0</v>
      </c>
      <c r="H738" s="18">
        <v>100</v>
      </c>
      <c r="I738" s="19" t="s">
        <v>11</v>
      </c>
      <c r="J738" s="19">
        <v>1</v>
      </c>
      <c r="K738" s="26">
        <v>14000</v>
      </c>
      <c r="L738" s="21">
        <f t="shared" si="100"/>
        <v>0.26461019971356586</v>
      </c>
      <c r="M738" s="24">
        <v>13000</v>
      </c>
      <c r="N738" s="23">
        <f t="shared" si="95"/>
        <v>13000</v>
      </c>
      <c r="O738" s="21">
        <f t="shared" si="101"/>
        <v>0.17428089973402541</v>
      </c>
      <c r="P738" s="24">
        <v>12500</v>
      </c>
      <c r="Q738" s="18">
        <f t="shared" si="96"/>
        <v>12500</v>
      </c>
      <c r="R738" s="21">
        <f t="shared" si="97"/>
        <v>0.1291162497442552</v>
      </c>
    </row>
    <row r="739" spans="1:18" ht="15.5" x14ac:dyDescent="0.45">
      <c r="A739" s="12" t="s">
        <v>1513</v>
      </c>
      <c r="B739" s="25" t="s">
        <v>1514</v>
      </c>
      <c r="C739" s="14" t="s">
        <v>24</v>
      </c>
      <c r="D739" s="15">
        <v>10907</v>
      </c>
      <c r="E739" s="16">
        <f t="shared" si="98"/>
        <v>11070.605</v>
      </c>
      <c r="F739" s="17">
        <f t="shared" si="94"/>
        <v>11070.605</v>
      </c>
      <c r="G739" s="18">
        <f t="shared" si="99"/>
        <v>0</v>
      </c>
      <c r="H739" s="18">
        <v>3</v>
      </c>
      <c r="I739" s="32" t="s">
        <v>11</v>
      </c>
      <c r="J739" s="32">
        <v>1</v>
      </c>
      <c r="K739" s="26">
        <v>14000</v>
      </c>
      <c r="L739" s="21">
        <f t="shared" si="100"/>
        <v>0.26461019971356586</v>
      </c>
      <c r="M739" s="22">
        <v>13000</v>
      </c>
      <c r="N739" s="23">
        <f t="shared" si="95"/>
        <v>13000</v>
      </c>
      <c r="O739" s="21">
        <f t="shared" si="101"/>
        <v>0.17428089973402541</v>
      </c>
      <c r="P739" s="24">
        <v>12500</v>
      </c>
      <c r="Q739" s="18">
        <f t="shared" si="96"/>
        <v>12500</v>
      </c>
      <c r="R739" s="21">
        <f t="shared" si="97"/>
        <v>0.1291162497442552</v>
      </c>
    </row>
    <row r="740" spans="1:18" ht="15.5" x14ac:dyDescent="0.45">
      <c r="A740" s="12" t="s">
        <v>1515</v>
      </c>
      <c r="B740" s="25" t="s">
        <v>1516</v>
      </c>
      <c r="C740" s="14" t="s">
        <v>24</v>
      </c>
      <c r="D740" s="15">
        <v>4440</v>
      </c>
      <c r="E740" s="16">
        <f t="shared" si="98"/>
        <v>4506.6000000000004</v>
      </c>
      <c r="F740" s="17">
        <f t="shared" si="94"/>
        <v>4506.6000000000004</v>
      </c>
      <c r="G740" s="18">
        <f t="shared" si="99"/>
        <v>0</v>
      </c>
      <c r="H740" s="18">
        <v>10</v>
      </c>
      <c r="I740" s="32" t="s">
        <v>262</v>
      </c>
      <c r="J740" s="32">
        <v>1</v>
      </c>
      <c r="K740" s="26">
        <v>10000</v>
      </c>
      <c r="L740" s="21">
        <f t="shared" si="100"/>
        <v>1.2189677362091154</v>
      </c>
      <c r="M740" s="22">
        <v>5500</v>
      </c>
      <c r="N740" s="23">
        <f t="shared" si="95"/>
        <v>5500</v>
      </c>
      <c r="O740" s="21">
        <f t="shared" si="101"/>
        <v>0.22043225491501345</v>
      </c>
      <c r="P740" s="24">
        <v>5000</v>
      </c>
      <c r="Q740" s="18">
        <f t="shared" si="96"/>
        <v>5000</v>
      </c>
      <c r="R740" s="21">
        <f t="shared" si="97"/>
        <v>0.10948386810455767</v>
      </c>
    </row>
    <row r="741" spans="1:18" ht="15.5" x14ac:dyDescent="0.45">
      <c r="A741" s="12" t="s">
        <v>1517</v>
      </c>
      <c r="B741" s="25" t="s">
        <v>1518</v>
      </c>
      <c r="C741" s="14" t="s">
        <v>24</v>
      </c>
      <c r="D741" s="15">
        <v>10907</v>
      </c>
      <c r="E741" s="16">
        <f t="shared" si="98"/>
        <v>11070.605</v>
      </c>
      <c r="F741" s="17">
        <f t="shared" si="94"/>
        <v>11070.605</v>
      </c>
      <c r="G741" s="18">
        <f t="shared" si="99"/>
        <v>0</v>
      </c>
      <c r="H741" s="18">
        <v>4</v>
      </c>
      <c r="I741" s="19" t="s">
        <v>11</v>
      </c>
      <c r="J741" s="19">
        <v>1</v>
      </c>
      <c r="K741" s="26">
        <v>13000</v>
      </c>
      <c r="L741" s="21">
        <f t="shared" si="100"/>
        <v>0.17428089973402541</v>
      </c>
      <c r="M741" s="22">
        <v>13000</v>
      </c>
      <c r="N741" s="23">
        <f t="shared" si="95"/>
        <v>13000</v>
      </c>
      <c r="O741" s="21">
        <f t="shared" si="101"/>
        <v>0.17428089973402541</v>
      </c>
      <c r="P741" s="24">
        <v>12500</v>
      </c>
      <c r="Q741" s="18">
        <f t="shared" si="96"/>
        <v>12500</v>
      </c>
      <c r="R741" s="21">
        <f t="shared" si="97"/>
        <v>0.1291162497442552</v>
      </c>
    </row>
    <row r="742" spans="1:18" ht="15.5" x14ac:dyDescent="0.45">
      <c r="A742" s="12" t="s">
        <v>1519</v>
      </c>
      <c r="B742" s="25" t="s">
        <v>1520</v>
      </c>
      <c r="C742" s="14" t="s">
        <v>32</v>
      </c>
      <c r="D742" s="15">
        <v>29956</v>
      </c>
      <c r="E742" s="16">
        <f t="shared" si="98"/>
        <v>30405.34</v>
      </c>
      <c r="F742" s="17">
        <f t="shared" si="94"/>
        <v>3040.5340000000001</v>
      </c>
      <c r="G742" s="18">
        <f t="shared" si="99"/>
        <v>0</v>
      </c>
      <c r="H742" s="18">
        <v>100</v>
      </c>
      <c r="I742" s="19" t="s">
        <v>29</v>
      </c>
      <c r="J742" s="19">
        <v>10</v>
      </c>
      <c r="K742" s="26">
        <v>5000</v>
      </c>
      <c r="L742" s="21">
        <f t="shared" si="100"/>
        <v>0.6444479818347697</v>
      </c>
      <c r="M742" s="22">
        <v>36000</v>
      </c>
      <c r="N742" s="23">
        <f t="shared" si="95"/>
        <v>3600</v>
      </c>
      <c r="O742" s="21">
        <f t="shared" si="101"/>
        <v>0.18400254692103424</v>
      </c>
      <c r="P742" s="24">
        <v>34000</v>
      </c>
      <c r="Q742" s="18">
        <f t="shared" si="96"/>
        <v>3400</v>
      </c>
      <c r="R742" s="21">
        <f t="shared" si="97"/>
        <v>0.11822462764764344</v>
      </c>
    </row>
    <row r="743" spans="1:18" ht="15.5" x14ac:dyDescent="0.45">
      <c r="A743" s="12" t="s">
        <v>1521</v>
      </c>
      <c r="B743" s="25" t="s">
        <v>1522</v>
      </c>
      <c r="C743" s="14" t="s">
        <v>24</v>
      </c>
      <c r="D743" s="15">
        <v>14341</v>
      </c>
      <c r="E743" s="16">
        <f t="shared" si="98"/>
        <v>14556.115</v>
      </c>
      <c r="F743" s="17">
        <f t="shared" si="94"/>
        <v>14556.115</v>
      </c>
      <c r="G743" s="18">
        <f t="shared" si="99"/>
        <v>0</v>
      </c>
      <c r="H743" s="18">
        <v>3</v>
      </c>
      <c r="I743" s="19" t="s">
        <v>11</v>
      </c>
      <c r="J743" s="19">
        <v>1</v>
      </c>
      <c r="K743" s="26">
        <v>17000</v>
      </c>
      <c r="L743" s="21">
        <f t="shared" si="100"/>
        <v>0.16789404315643289</v>
      </c>
      <c r="M743" s="22">
        <v>17000</v>
      </c>
      <c r="N743" s="23">
        <f t="shared" si="95"/>
        <v>17000</v>
      </c>
      <c r="O743" s="21">
        <f t="shared" si="101"/>
        <v>0.16789404315643289</v>
      </c>
      <c r="P743" s="24">
        <v>17000</v>
      </c>
      <c r="Q743" s="18">
        <f t="shared" si="96"/>
        <v>17000</v>
      </c>
      <c r="R743" s="21">
        <f t="shared" si="97"/>
        <v>0.16789404315643289</v>
      </c>
    </row>
    <row r="744" spans="1:18" ht="15.5" x14ac:dyDescent="0.45">
      <c r="A744" s="12" t="s">
        <v>1523</v>
      </c>
      <c r="B744" s="25" t="s">
        <v>1524</v>
      </c>
      <c r="C744" s="14" t="s">
        <v>32</v>
      </c>
      <c r="D744" s="15">
        <v>10907</v>
      </c>
      <c r="E744" s="16">
        <f t="shared" si="98"/>
        <v>11070.605</v>
      </c>
      <c r="F744" s="17">
        <f t="shared" si="94"/>
        <v>11070.605</v>
      </c>
      <c r="G744" s="18">
        <f t="shared" si="99"/>
        <v>0</v>
      </c>
      <c r="H744" s="18">
        <v>4</v>
      </c>
      <c r="I744" s="19" t="s">
        <v>11</v>
      </c>
      <c r="J744" s="19">
        <v>1</v>
      </c>
      <c r="K744" s="26">
        <v>14000</v>
      </c>
      <c r="L744" s="21">
        <f t="shared" si="100"/>
        <v>0.26461019971356586</v>
      </c>
      <c r="M744" s="22">
        <v>13000</v>
      </c>
      <c r="N744" s="23">
        <f t="shared" si="95"/>
        <v>13000</v>
      </c>
      <c r="O744" s="21">
        <f t="shared" si="101"/>
        <v>0.17428089973402541</v>
      </c>
      <c r="P744" s="24">
        <v>12500</v>
      </c>
      <c r="Q744" s="18">
        <f t="shared" si="96"/>
        <v>12500</v>
      </c>
      <c r="R744" s="21">
        <f t="shared" si="97"/>
        <v>0.1291162497442552</v>
      </c>
    </row>
    <row r="745" spans="1:18" ht="15.5" x14ac:dyDescent="0.45">
      <c r="A745" s="12" t="s">
        <v>1525</v>
      </c>
      <c r="B745" s="25" t="s">
        <v>1526</v>
      </c>
      <c r="C745" s="14" t="s">
        <v>32</v>
      </c>
      <c r="D745" s="15">
        <v>37321</v>
      </c>
      <c r="E745" s="16">
        <f t="shared" si="98"/>
        <v>37880.815000000002</v>
      </c>
      <c r="F745" s="17">
        <f t="shared" si="94"/>
        <v>3788.0815000000002</v>
      </c>
      <c r="G745" s="18">
        <f t="shared" si="99"/>
        <v>0</v>
      </c>
      <c r="H745" s="18">
        <v>20</v>
      </c>
      <c r="I745" s="19" t="s">
        <v>29</v>
      </c>
      <c r="J745" s="32">
        <v>10</v>
      </c>
      <c r="K745" s="26">
        <v>6000</v>
      </c>
      <c r="L745" s="21">
        <f t="shared" si="100"/>
        <v>0.5839152351922734</v>
      </c>
      <c r="M745" s="22">
        <v>44000</v>
      </c>
      <c r="N745" s="23">
        <f t="shared" si="95"/>
        <v>4400</v>
      </c>
      <c r="O745" s="21">
        <f t="shared" si="101"/>
        <v>0.16153783914100045</v>
      </c>
      <c r="P745" s="24">
        <v>42000</v>
      </c>
      <c r="Q745" s="18">
        <f t="shared" si="96"/>
        <v>4200</v>
      </c>
      <c r="R745" s="21">
        <f t="shared" si="97"/>
        <v>0.10874066463459135</v>
      </c>
    </row>
    <row r="746" spans="1:18" ht="15.5" x14ac:dyDescent="0.45">
      <c r="A746" s="12" t="s">
        <v>1527</v>
      </c>
      <c r="B746" s="25" t="s">
        <v>1528</v>
      </c>
      <c r="C746" s="14" t="s">
        <v>24</v>
      </c>
      <c r="D746" s="15">
        <v>9491</v>
      </c>
      <c r="E746" s="16">
        <f t="shared" si="98"/>
        <v>9633.3649999999998</v>
      </c>
      <c r="F746" s="17">
        <f t="shared" si="94"/>
        <v>9633.3649999999998</v>
      </c>
      <c r="G746" s="18">
        <f t="shared" si="99"/>
        <v>0</v>
      </c>
      <c r="H746" s="18">
        <v>2</v>
      </c>
      <c r="I746" s="32" t="s">
        <v>48</v>
      </c>
      <c r="J746" s="32">
        <v>1</v>
      </c>
      <c r="K746" s="26">
        <v>12000</v>
      </c>
      <c r="L746" s="21">
        <f t="shared" si="100"/>
        <v>0.2456706457193307</v>
      </c>
      <c r="M746" s="22">
        <v>12000</v>
      </c>
      <c r="N746" s="23">
        <f t="shared" si="95"/>
        <v>12000</v>
      </c>
      <c r="O746" s="21">
        <f t="shared" si="101"/>
        <v>0.2456706457193307</v>
      </c>
      <c r="P746" s="24">
        <v>11000</v>
      </c>
      <c r="Q746" s="18">
        <f t="shared" si="96"/>
        <v>11000</v>
      </c>
      <c r="R746" s="21">
        <f t="shared" si="97"/>
        <v>0.14186475857605316</v>
      </c>
    </row>
    <row r="747" spans="1:18" ht="15.5" x14ac:dyDescent="0.45">
      <c r="A747" s="12" t="s">
        <v>1529</v>
      </c>
      <c r="B747" s="25" t="s">
        <v>1530</v>
      </c>
      <c r="C747" s="14" t="s">
        <v>24</v>
      </c>
      <c r="D747" s="15">
        <v>14580</v>
      </c>
      <c r="E747" s="16">
        <f t="shared" si="98"/>
        <v>14798.7</v>
      </c>
      <c r="F747" s="17">
        <f t="shared" si="94"/>
        <v>14798.7</v>
      </c>
      <c r="G747" s="18">
        <f t="shared" si="99"/>
        <v>0</v>
      </c>
      <c r="H747" s="18">
        <v>2</v>
      </c>
      <c r="I747" s="32" t="s">
        <v>48</v>
      </c>
      <c r="J747" s="19">
        <v>1</v>
      </c>
      <c r="K747" s="26">
        <v>18000</v>
      </c>
      <c r="L747" s="21">
        <f t="shared" si="100"/>
        <v>0.21632305540351512</v>
      </c>
      <c r="M747" s="22">
        <v>17000</v>
      </c>
      <c r="N747" s="23">
        <f t="shared" si="95"/>
        <v>17000</v>
      </c>
      <c r="O747" s="21">
        <f t="shared" si="101"/>
        <v>0.14874955232554204</v>
      </c>
      <c r="P747" s="24">
        <v>17000</v>
      </c>
      <c r="Q747" s="18">
        <f t="shared" si="96"/>
        <v>17000</v>
      </c>
      <c r="R747" s="21">
        <f t="shared" si="97"/>
        <v>0.14874955232554204</v>
      </c>
    </row>
    <row r="748" spans="1:18" ht="15.5" x14ac:dyDescent="0.45">
      <c r="A748" s="12" t="s">
        <v>1531</v>
      </c>
      <c r="B748" s="25" t="s">
        <v>1532</v>
      </c>
      <c r="C748" s="14" t="s">
        <v>47</v>
      </c>
      <c r="D748" s="15">
        <v>26965</v>
      </c>
      <c r="E748" s="16">
        <f t="shared" si="98"/>
        <v>27369.474999999999</v>
      </c>
      <c r="F748" s="17">
        <f t="shared" si="94"/>
        <v>2736.9474999999998</v>
      </c>
      <c r="G748" s="18">
        <f t="shared" si="99"/>
        <v>0</v>
      </c>
      <c r="H748" s="18">
        <v>100</v>
      </c>
      <c r="I748" s="19" t="s">
        <v>29</v>
      </c>
      <c r="J748" s="19">
        <v>10</v>
      </c>
      <c r="K748" s="26">
        <v>5000</v>
      </c>
      <c r="L748" s="21">
        <f t="shared" si="100"/>
        <v>0.82685272552725264</v>
      </c>
      <c r="M748" s="22">
        <v>35000</v>
      </c>
      <c r="N748" s="23">
        <f t="shared" si="95"/>
        <v>3500</v>
      </c>
      <c r="O748" s="21">
        <f t="shared" si="101"/>
        <v>0.2787969078690769</v>
      </c>
      <c r="P748" s="24">
        <v>33000</v>
      </c>
      <c r="Q748" s="18">
        <f t="shared" si="96"/>
        <v>3300</v>
      </c>
      <c r="R748" s="21">
        <f t="shared" si="97"/>
        <v>0.20572279884798678</v>
      </c>
    </row>
    <row r="749" spans="1:18" ht="15.5" x14ac:dyDescent="0.45">
      <c r="A749" s="12" t="s">
        <v>1533</v>
      </c>
      <c r="B749" s="25" t="s">
        <v>1534</v>
      </c>
      <c r="C749" s="14" t="s">
        <v>24</v>
      </c>
      <c r="D749" s="15">
        <v>20119</v>
      </c>
      <c r="E749" s="16">
        <f t="shared" si="98"/>
        <v>20420.785</v>
      </c>
      <c r="F749" s="17">
        <f t="shared" si="94"/>
        <v>20420.785</v>
      </c>
      <c r="G749" s="18">
        <f t="shared" si="99"/>
        <v>0</v>
      </c>
      <c r="H749" s="18">
        <v>2</v>
      </c>
      <c r="I749" s="19" t="s">
        <v>48</v>
      </c>
      <c r="J749" s="42">
        <v>1</v>
      </c>
      <c r="K749" s="26">
        <v>26000</v>
      </c>
      <c r="L749" s="21">
        <f t="shared" si="100"/>
        <v>0.27321256259247623</v>
      </c>
      <c r="M749" s="22">
        <v>24500</v>
      </c>
      <c r="N749" s="23">
        <f t="shared" si="95"/>
        <v>24500</v>
      </c>
      <c r="O749" s="21">
        <f t="shared" si="101"/>
        <v>0.19975799167367955</v>
      </c>
      <c r="P749" s="24">
        <v>23000</v>
      </c>
      <c r="Q749" s="18">
        <f t="shared" si="96"/>
        <v>23000</v>
      </c>
      <c r="R749" s="21">
        <f t="shared" si="97"/>
        <v>0.12630342075488285</v>
      </c>
    </row>
    <row r="750" spans="1:18" ht="15.5" x14ac:dyDescent="0.45">
      <c r="A750" s="12" t="s">
        <v>1535</v>
      </c>
      <c r="B750" s="25" t="s">
        <v>1536</v>
      </c>
      <c r="C750" s="14" t="s">
        <v>32</v>
      </c>
      <c r="D750" s="15">
        <v>47619</v>
      </c>
      <c r="E750" s="16">
        <f t="shared" si="98"/>
        <v>48333.285000000003</v>
      </c>
      <c r="F750" s="17">
        <f t="shared" si="94"/>
        <v>4833.3285000000005</v>
      </c>
      <c r="G750" s="18">
        <f t="shared" si="99"/>
        <v>0</v>
      </c>
      <c r="H750" s="18">
        <v>10</v>
      </c>
      <c r="I750" s="19" t="s">
        <v>29</v>
      </c>
      <c r="J750" s="19">
        <v>10</v>
      </c>
      <c r="K750" s="26">
        <v>6000</v>
      </c>
      <c r="L750" s="21">
        <f t="shared" si="100"/>
        <v>0.24138055172537917</v>
      </c>
      <c r="M750" s="22">
        <v>56000</v>
      </c>
      <c r="N750" s="23">
        <f t="shared" si="95"/>
        <v>5600</v>
      </c>
      <c r="O750" s="21">
        <f t="shared" si="101"/>
        <v>0.15862184827702056</v>
      </c>
      <c r="P750" s="24">
        <v>55000</v>
      </c>
      <c r="Q750" s="18">
        <f t="shared" si="96"/>
        <v>5500</v>
      </c>
      <c r="R750" s="21">
        <f t="shared" si="97"/>
        <v>0.13793217241493091</v>
      </c>
    </row>
    <row r="751" spans="1:18" ht="15.5" x14ac:dyDescent="0.45">
      <c r="A751" s="12" t="s">
        <v>1537</v>
      </c>
      <c r="B751" s="25" t="s">
        <v>1538</v>
      </c>
      <c r="C751" s="14" t="s">
        <v>47</v>
      </c>
      <c r="D751" s="15">
        <v>8000</v>
      </c>
      <c r="E751" s="16">
        <f t="shared" si="98"/>
        <v>8120</v>
      </c>
      <c r="F751" s="17">
        <f t="shared" ref="F751:F814" si="102">E751/J751</f>
        <v>8120</v>
      </c>
      <c r="G751" s="18">
        <f t="shared" si="99"/>
        <v>0</v>
      </c>
      <c r="H751" s="18">
        <v>100</v>
      </c>
      <c r="I751" s="32" t="s">
        <v>48</v>
      </c>
      <c r="J751" s="32">
        <v>1</v>
      </c>
      <c r="K751" s="26">
        <v>12000</v>
      </c>
      <c r="L751" s="21">
        <f t="shared" si="100"/>
        <v>0.47783251231527096</v>
      </c>
      <c r="M751" s="22">
        <v>9400</v>
      </c>
      <c r="N751" s="23">
        <f t="shared" ref="N751:N814" si="103">M751/J751</f>
        <v>9400</v>
      </c>
      <c r="O751" s="21">
        <f t="shared" si="101"/>
        <v>0.15763546798029557</v>
      </c>
      <c r="P751" s="40">
        <v>9000</v>
      </c>
      <c r="Q751" s="18">
        <f t="shared" ref="Q751:Q814" si="104">P751/J751</f>
        <v>9000</v>
      </c>
      <c r="R751" s="21">
        <f t="shared" ref="R751:R814" si="105">(Q751-F751)/F751</f>
        <v>0.10837438423645321</v>
      </c>
    </row>
    <row r="752" spans="1:18" ht="15.5" x14ac:dyDescent="0.45">
      <c r="A752" s="12" t="s">
        <v>1539</v>
      </c>
      <c r="B752" s="25" t="s">
        <v>1540</v>
      </c>
      <c r="C752" s="14" t="s">
        <v>47</v>
      </c>
      <c r="D752" s="15">
        <v>37876</v>
      </c>
      <c r="E752" s="16">
        <f t="shared" si="98"/>
        <v>38444.14</v>
      </c>
      <c r="F752" s="17">
        <f t="shared" si="102"/>
        <v>3844.4139999999998</v>
      </c>
      <c r="G752" s="18">
        <f t="shared" si="99"/>
        <v>0</v>
      </c>
      <c r="H752" s="18">
        <v>100</v>
      </c>
      <c r="I752" s="19" t="s">
        <v>29</v>
      </c>
      <c r="J752" s="32">
        <v>10</v>
      </c>
      <c r="K752" s="26">
        <v>5000</v>
      </c>
      <c r="L752" s="21">
        <f t="shared" si="100"/>
        <v>0.30058833413883113</v>
      </c>
      <c r="M752" s="22">
        <v>44000</v>
      </c>
      <c r="N752" s="23">
        <f t="shared" si="103"/>
        <v>4400</v>
      </c>
      <c r="O752" s="21">
        <f t="shared" si="101"/>
        <v>0.14451773404217139</v>
      </c>
      <c r="P752" s="40">
        <v>43000</v>
      </c>
      <c r="Q752" s="18">
        <f t="shared" si="104"/>
        <v>4300</v>
      </c>
      <c r="R752" s="21">
        <f t="shared" si="105"/>
        <v>0.11850596735939477</v>
      </c>
    </row>
    <row r="753" spans="1:18" ht="15.5" x14ac:dyDescent="0.45">
      <c r="A753" s="12" t="s">
        <v>1541</v>
      </c>
      <c r="B753" s="25" t="s">
        <v>1542</v>
      </c>
      <c r="C753" s="14" t="s">
        <v>10</v>
      </c>
      <c r="D753" s="15">
        <f>133200/24</f>
        <v>5550</v>
      </c>
      <c r="E753" s="16">
        <f t="shared" si="98"/>
        <v>5633.25</v>
      </c>
      <c r="F753" s="17">
        <f t="shared" si="102"/>
        <v>5633.25</v>
      </c>
      <c r="G753" s="18">
        <f t="shared" si="99"/>
        <v>0</v>
      </c>
      <c r="H753" s="18">
        <f>24*5</f>
        <v>120</v>
      </c>
      <c r="I753" s="19" t="s">
        <v>11</v>
      </c>
      <c r="J753" s="19">
        <v>1</v>
      </c>
      <c r="K753" s="41">
        <v>12000</v>
      </c>
      <c r="L753" s="21">
        <f t="shared" si="100"/>
        <v>1.130209026760751</v>
      </c>
      <c r="M753" s="22">
        <v>11000</v>
      </c>
      <c r="N753" s="23">
        <f t="shared" si="103"/>
        <v>11000</v>
      </c>
      <c r="O753" s="21">
        <f t="shared" si="101"/>
        <v>0.95269160786402163</v>
      </c>
      <c r="P753" s="24">
        <v>10000</v>
      </c>
      <c r="Q753" s="18">
        <f t="shared" si="104"/>
        <v>10000</v>
      </c>
      <c r="R753" s="21">
        <f t="shared" si="105"/>
        <v>0.7751741889672924</v>
      </c>
    </row>
    <row r="754" spans="1:18" ht="15.5" x14ac:dyDescent="0.45">
      <c r="A754" s="12" t="s">
        <v>1543</v>
      </c>
      <c r="B754" s="25" t="s">
        <v>1544</v>
      </c>
      <c r="C754" s="14" t="s">
        <v>24</v>
      </c>
      <c r="D754" s="15">
        <f>55800/12</f>
        <v>4650</v>
      </c>
      <c r="E754" s="16">
        <f t="shared" si="98"/>
        <v>4719.75</v>
      </c>
      <c r="F754" s="17">
        <f t="shared" si="102"/>
        <v>4719.75</v>
      </c>
      <c r="G754" s="18">
        <f t="shared" si="99"/>
        <v>0</v>
      </c>
      <c r="H754" s="18">
        <v>100</v>
      </c>
      <c r="I754" s="19" t="s">
        <v>11</v>
      </c>
      <c r="J754" s="19">
        <v>1</v>
      </c>
      <c r="K754" s="26">
        <v>6000</v>
      </c>
      <c r="L754" s="21">
        <f t="shared" si="100"/>
        <v>0.27125377403464168</v>
      </c>
      <c r="M754" s="22">
        <v>5500</v>
      </c>
      <c r="N754" s="23">
        <f t="shared" si="103"/>
        <v>5500</v>
      </c>
      <c r="O754" s="21">
        <f t="shared" si="101"/>
        <v>0.16531595953175485</v>
      </c>
      <c r="P754" s="24">
        <v>5300</v>
      </c>
      <c r="Q754" s="18">
        <f t="shared" si="104"/>
        <v>5300</v>
      </c>
      <c r="R754" s="21">
        <f t="shared" si="105"/>
        <v>0.12294083373060014</v>
      </c>
    </row>
    <row r="755" spans="1:18" ht="15.5" x14ac:dyDescent="0.45">
      <c r="A755" s="12" t="s">
        <v>1545</v>
      </c>
      <c r="B755" s="25" t="s">
        <v>1546</v>
      </c>
      <c r="C755" s="14" t="str">
        <f>C754</f>
        <v>OBAT BEBAS</v>
      </c>
      <c r="D755" s="15">
        <v>8350</v>
      </c>
      <c r="E755" s="16">
        <f t="shared" ref="E755:E818" si="106">(D755*1.5%)+D755</f>
        <v>8475.25</v>
      </c>
      <c r="F755" s="17">
        <f t="shared" si="102"/>
        <v>8475.25</v>
      </c>
      <c r="G755" s="18">
        <f t="shared" si="99"/>
        <v>0</v>
      </c>
      <c r="H755" s="18">
        <v>100</v>
      </c>
      <c r="I755" s="19" t="s">
        <v>11</v>
      </c>
      <c r="J755" s="19">
        <v>1</v>
      </c>
      <c r="K755" s="26">
        <v>11000</v>
      </c>
      <c r="L755" s="21">
        <f t="shared" si="100"/>
        <v>0.29789681720303235</v>
      </c>
      <c r="M755" s="22">
        <v>10000</v>
      </c>
      <c r="N755" s="23">
        <f t="shared" si="103"/>
        <v>10000</v>
      </c>
      <c r="O755" s="21">
        <f t="shared" si="101"/>
        <v>0.17990619745730216</v>
      </c>
      <c r="P755" s="24">
        <v>10000</v>
      </c>
      <c r="Q755" s="18">
        <f t="shared" si="104"/>
        <v>10000</v>
      </c>
      <c r="R755" s="21">
        <f t="shared" si="105"/>
        <v>0.17990619745730216</v>
      </c>
    </row>
    <row r="756" spans="1:18" ht="15.5" x14ac:dyDescent="0.45">
      <c r="A756" s="12" t="s">
        <v>1547</v>
      </c>
      <c r="B756" s="25" t="s">
        <v>1548</v>
      </c>
      <c r="C756" s="14" t="s">
        <v>24</v>
      </c>
      <c r="D756" s="15">
        <f>28120/3</f>
        <v>9373.3333333333339</v>
      </c>
      <c r="E756" s="16">
        <f t="shared" si="106"/>
        <v>9513.9333333333343</v>
      </c>
      <c r="F756" s="17">
        <f t="shared" si="102"/>
        <v>9513.9333333333343</v>
      </c>
      <c r="G756" s="18">
        <f t="shared" si="99"/>
        <v>0</v>
      </c>
      <c r="H756" s="18">
        <v>3</v>
      </c>
      <c r="I756" s="32" t="s">
        <v>48</v>
      </c>
      <c r="J756" s="19">
        <v>1</v>
      </c>
      <c r="K756" s="26">
        <v>13000</v>
      </c>
      <c r="L756" s="21">
        <f t="shared" si="100"/>
        <v>0.36641697440245519</v>
      </c>
      <c r="M756" s="22">
        <v>12000</v>
      </c>
      <c r="N756" s="23">
        <f t="shared" si="103"/>
        <v>12000</v>
      </c>
      <c r="O756" s="21">
        <f t="shared" si="101"/>
        <v>0.26130797637149711</v>
      </c>
      <c r="P756" s="24">
        <v>10700</v>
      </c>
      <c r="Q756" s="18">
        <f t="shared" si="104"/>
        <v>10700</v>
      </c>
      <c r="R756" s="21">
        <f t="shared" si="105"/>
        <v>0.1246662789312516</v>
      </c>
    </row>
    <row r="757" spans="1:18" ht="15.5" x14ac:dyDescent="0.45">
      <c r="A757" s="12" t="s">
        <v>1549</v>
      </c>
      <c r="B757" s="25" t="s">
        <v>1550</v>
      </c>
      <c r="C757" s="14" t="str">
        <f>C2128</f>
        <v>OBAT KERAS</v>
      </c>
      <c r="D757" s="15">
        <v>4060</v>
      </c>
      <c r="E757" s="16">
        <f t="shared" si="106"/>
        <v>4120.8999999999996</v>
      </c>
      <c r="F757" s="17">
        <f t="shared" si="102"/>
        <v>4120.8999999999996</v>
      </c>
      <c r="G757" s="18">
        <f t="shared" si="99"/>
        <v>0</v>
      </c>
      <c r="H757" s="18">
        <v>100</v>
      </c>
      <c r="I757" s="19" t="s">
        <v>33</v>
      </c>
      <c r="J757" s="32">
        <v>1</v>
      </c>
      <c r="K757" s="26">
        <v>10000</v>
      </c>
      <c r="L757" s="21">
        <f t="shared" si="100"/>
        <v>1.4266543716178506</v>
      </c>
      <c r="M757" s="22">
        <v>5000</v>
      </c>
      <c r="N757" s="23">
        <f t="shared" si="103"/>
        <v>5000</v>
      </c>
      <c r="O757" s="21">
        <f t="shared" si="101"/>
        <v>0.21332718580892535</v>
      </c>
      <c r="P757" s="24">
        <v>4800</v>
      </c>
      <c r="Q757" s="18">
        <f t="shared" si="104"/>
        <v>4800</v>
      </c>
      <c r="R757" s="21">
        <f t="shared" si="105"/>
        <v>0.16479409837656833</v>
      </c>
    </row>
    <row r="758" spans="1:18" ht="15.5" x14ac:dyDescent="0.45">
      <c r="A758" s="12" t="s">
        <v>1551</v>
      </c>
      <c r="B758" s="25" t="s">
        <v>1552</v>
      </c>
      <c r="C758" s="14" t="str">
        <f>C2175</f>
        <v>OBAT KERAS</v>
      </c>
      <c r="D758" s="15">
        <v>4773</v>
      </c>
      <c r="E758" s="16">
        <f t="shared" si="106"/>
        <v>4844.5950000000003</v>
      </c>
      <c r="F758" s="17">
        <f t="shared" si="102"/>
        <v>4844.5950000000003</v>
      </c>
      <c r="G758" s="18">
        <f t="shared" si="99"/>
        <v>0</v>
      </c>
      <c r="H758" s="18">
        <v>100</v>
      </c>
      <c r="I758" s="32" t="s">
        <v>48</v>
      </c>
      <c r="J758" s="19">
        <v>1</v>
      </c>
      <c r="K758" s="26">
        <v>10000</v>
      </c>
      <c r="L758" s="21">
        <f t="shared" si="100"/>
        <v>1.0641560336828981</v>
      </c>
      <c r="M758" s="22">
        <v>5700</v>
      </c>
      <c r="N758" s="23">
        <f t="shared" si="103"/>
        <v>5700</v>
      </c>
      <c r="O758" s="21">
        <f t="shared" si="101"/>
        <v>0.1765689391992519</v>
      </c>
      <c r="P758" s="24">
        <v>5500</v>
      </c>
      <c r="Q758" s="18">
        <f t="shared" si="104"/>
        <v>5500</v>
      </c>
      <c r="R758" s="21">
        <f t="shared" si="105"/>
        <v>0.13528581852559393</v>
      </c>
    </row>
    <row r="759" spans="1:18" ht="15.5" x14ac:dyDescent="0.45">
      <c r="A759" s="12" t="s">
        <v>1553</v>
      </c>
      <c r="B759" s="25" t="s">
        <v>1554</v>
      </c>
      <c r="C759" s="14" t="s">
        <v>32</v>
      </c>
      <c r="D759" s="15">
        <v>14430</v>
      </c>
      <c r="E759" s="16">
        <f t="shared" si="106"/>
        <v>14646.45</v>
      </c>
      <c r="F759" s="17">
        <f t="shared" si="102"/>
        <v>1464.645</v>
      </c>
      <c r="G759" s="18">
        <f t="shared" si="99"/>
        <v>0</v>
      </c>
      <c r="H759" s="18">
        <v>100</v>
      </c>
      <c r="I759" s="19" t="s">
        <v>29</v>
      </c>
      <c r="J759" s="28">
        <v>10</v>
      </c>
      <c r="K759" s="26">
        <v>4000</v>
      </c>
      <c r="L759" s="21">
        <f t="shared" si="100"/>
        <v>1.7310372137958345</v>
      </c>
      <c r="M759" s="22">
        <v>20000</v>
      </c>
      <c r="N759" s="23">
        <f t="shared" si="103"/>
        <v>2000</v>
      </c>
      <c r="O759" s="21">
        <f t="shared" si="101"/>
        <v>0.36551860689791726</v>
      </c>
      <c r="P759" s="24">
        <v>19000</v>
      </c>
      <c r="Q759" s="18">
        <f t="shared" si="104"/>
        <v>1900</v>
      </c>
      <c r="R759" s="21">
        <f t="shared" si="105"/>
        <v>0.29724267655302139</v>
      </c>
    </row>
    <row r="760" spans="1:18" ht="15.5" x14ac:dyDescent="0.45">
      <c r="A760" s="12" t="s">
        <v>1555</v>
      </c>
      <c r="B760" s="25" t="s">
        <v>1556</v>
      </c>
      <c r="C760" s="14" t="str">
        <f>C759</f>
        <v>OBAT KERAS</v>
      </c>
      <c r="D760" s="15">
        <v>3245</v>
      </c>
      <c r="E760" s="16">
        <f t="shared" si="106"/>
        <v>3293.6750000000002</v>
      </c>
      <c r="F760" s="17">
        <f t="shared" si="102"/>
        <v>3293.6750000000002</v>
      </c>
      <c r="G760" s="18">
        <f t="shared" si="99"/>
        <v>0</v>
      </c>
      <c r="H760" s="18">
        <v>100</v>
      </c>
      <c r="I760" s="32" t="s">
        <v>48</v>
      </c>
      <c r="J760" s="32">
        <v>1</v>
      </c>
      <c r="K760" s="26">
        <v>7000</v>
      </c>
      <c r="L760" s="21">
        <f t="shared" si="100"/>
        <v>1.1252855852505179</v>
      </c>
      <c r="M760" s="22">
        <v>4000</v>
      </c>
      <c r="N760" s="23">
        <f t="shared" si="103"/>
        <v>4000</v>
      </c>
      <c r="O760" s="21">
        <f t="shared" si="101"/>
        <v>0.21444890585743881</v>
      </c>
      <c r="P760" s="24">
        <v>3800</v>
      </c>
      <c r="Q760" s="18">
        <f t="shared" si="104"/>
        <v>3800</v>
      </c>
      <c r="R760" s="21">
        <f t="shared" si="105"/>
        <v>0.15372646056456687</v>
      </c>
    </row>
    <row r="761" spans="1:18" ht="15.5" x14ac:dyDescent="0.45">
      <c r="A761" s="12" t="s">
        <v>1557</v>
      </c>
      <c r="B761" s="25" t="s">
        <v>1558</v>
      </c>
      <c r="C761" s="14" t="str">
        <f>C756</f>
        <v>OBAT BEBAS</v>
      </c>
      <c r="D761" s="15">
        <v>118700</v>
      </c>
      <c r="E761" s="16">
        <f t="shared" si="106"/>
        <v>120480.5</v>
      </c>
      <c r="F761" s="17">
        <f t="shared" si="102"/>
        <v>12048.05</v>
      </c>
      <c r="G761" s="18">
        <f t="shared" si="99"/>
        <v>0</v>
      </c>
      <c r="H761" s="18">
        <v>100</v>
      </c>
      <c r="I761" s="19" t="s">
        <v>29</v>
      </c>
      <c r="J761" s="28">
        <v>10</v>
      </c>
      <c r="K761" s="26">
        <v>15000</v>
      </c>
      <c r="L761" s="21">
        <f t="shared" si="100"/>
        <v>0.24501475342482815</v>
      </c>
      <c r="M761" s="22">
        <v>138000</v>
      </c>
      <c r="N761" s="23">
        <f t="shared" si="103"/>
        <v>13800</v>
      </c>
      <c r="O761" s="21">
        <f t="shared" si="101"/>
        <v>0.14541357315084191</v>
      </c>
      <c r="P761" s="24">
        <v>135000</v>
      </c>
      <c r="Q761" s="18">
        <f t="shared" si="104"/>
        <v>13500</v>
      </c>
      <c r="R761" s="21">
        <f t="shared" si="105"/>
        <v>0.12051327808234534</v>
      </c>
    </row>
    <row r="762" spans="1:18" ht="15.5" x14ac:dyDescent="0.45">
      <c r="A762" s="12" t="s">
        <v>1559</v>
      </c>
      <c r="B762" s="25" t="s">
        <v>1560</v>
      </c>
      <c r="C762" s="14" t="str">
        <f>C761</f>
        <v>OBAT BEBAS</v>
      </c>
      <c r="D762" s="15">
        <v>7659</v>
      </c>
      <c r="E762" s="16">
        <f t="shared" si="106"/>
        <v>7773.8850000000002</v>
      </c>
      <c r="F762" s="17">
        <f t="shared" si="102"/>
        <v>7773.8850000000002</v>
      </c>
      <c r="G762" s="18">
        <f t="shared" si="99"/>
        <v>0</v>
      </c>
      <c r="H762" s="18">
        <v>100</v>
      </c>
      <c r="I762" s="32" t="s">
        <v>48</v>
      </c>
      <c r="J762" s="19">
        <v>1</v>
      </c>
      <c r="K762" s="26">
        <v>13000</v>
      </c>
      <c r="L762" s="21">
        <f t="shared" si="100"/>
        <v>0.67226554033150732</v>
      </c>
      <c r="M762" s="22">
        <v>8900</v>
      </c>
      <c r="N762" s="23">
        <f t="shared" si="103"/>
        <v>8900</v>
      </c>
      <c r="O762" s="21">
        <f t="shared" si="101"/>
        <v>0.14485871607310885</v>
      </c>
      <c r="P762" s="24">
        <v>8700</v>
      </c>
      <c r="Q762" s="18">
        <f t="shared" si="104"/>
        <v>8700</v>
      </c>
      <c r="R762" s="21">
        <f t="shared" si="105"/>
        <v>0.11913155391416258</v>
      </c>
    </row>
    <row r="763" spans="1:18" ht="15.5" x14ac:dyDescent="0.45">
      <c r="A763" s="12" t="s">
        <v>1561</v>
      </c>
      <c r="B763" s="25" t="s">
        <v>1562</v>
      </c>
      <c r="C763" s="14" t="str">
        <f>C762</f>
        <v>OBAT BEBAS</v>
      </c>
      <c r="D763" s="15">
        <v>10545</v>
      </c>
      <c r="E763" s="16">
        <f t="shared" si="106"/>
        <v>10703.174999999999</v>
      </c>
      <c r="F763" s="17">
        <f t="shared" si="102"/>
        <v>10703.174999999999</v>
      </c>
      <c r="G763" s="18">
        <f t="shared" si="99"/>
        <v>0</v>
      </c>
      <c r="H763" s="18">
        <v>100</v>
      </c>
      <c r="I763" s="32" t="s">
        <v>48</v>
      </c>
      <c r="J763" s="19">
        <v>1</v>
      </c>
      <c r="K763" s="26">
        <v>14000</v>
      </c>
      <c r="L763" s="21">
        <f t="shared" si="100"/>
        <v>0.30802308660747874</v>
      </c>
      <c r="M763" s="22">
        <v>13000</v>
      </c>
      <c r="N763" s="23">
        <f t="shared" si="103"/>
        <v>13000</v>
      </c>
      <c r="O763" s="21">
        <f t="shared" si="101"/>
        <v>0.21459286613551595</v>
      </c>
      <c r="P763" s="24">
        <v>12000</v>
      </c>
      <c r="Q763" s="18">
        <f t="shared" si="104"/>
        <v>12000</v>
      </c>
      <c r="R763" s="21">
        <f t="shared" si="105"/>
        <v>0.12116264566355318</v>
      </c>
    </row>
    <row r="764" spans="1:18" ht="15.5" x14ac:dyDescent="0.45">
      <c r="A764" s="12" t="s">
        <v>1563</v>
      </c>
      <c r="B764" s="25" t="s">
        <v>1564</v>
      </c>
      <c r="C764" s="14" t="str">
        <f>C763</f>
        <v>OBAT BEBAS</v>
      </c>
      <c r="D764" s="15">
        <v>93240</v>
      </c>
      <c r="E764" s="16">
        <f t="shared" si="106"/>
        <v>94638.6</v>
      </c>
      <c r="F764" s="17">
        <f t="shared" si="102"/>
        <v>9463.86</v>
      </c>
      <c r="G764" s="18">
        <f t="shared" si="99"/>
        <v>0</v>
      </c>
      <c r="H764" s="18">
        <v>100</v>
      </c>
      <c r="I764" s="19" t="s">
        <v>29</v>
      </c>
      <c r="J764" s="19">
        <v>10</v>
      </c>
      <c r="K764" s="26">
        <v>15000</v>
      </c>
      <c r="L764" s="21">
        <f t="shared" si="100"/>
        <v>0.58497695443508246</v>
      </c>
      <c r="M764" s="22">
        <v>110000</v>
      </c>
      <c r="N764" s="23">
        <f t="shared" si="103"/>
        <v>11000</v>
      </c>
      <c r="O764" s="21">
        <f t="shared" si="101"/>
        <v>0.16231643325239378</v>
      </c>
      <c r="P764" s="24">
        <v>106000</v>
      </c>
      <c r="Q764" s="18">
        <f t="shared" si="104"/>
        <v>10600</v>
      </c>
      <c r="R764" s="21">
        <f t="shared" si="105"/>
        <v>0.1200503811341249</v>
      </c>
    </row>
    <row r="765" spans="1:18" ht="15.5" x14ac:dyDescent="0.45">
      <c r="A765" s="12" t="s">
        <v>1565</v>
      </c>
      <c r="B765" s="25" t="s">
        <v>1566</v>
      </c>
      <c r="C765" s="14" t="str">
        <f>C764</f>
        <v>OBAT BEBAS</v>
      </c>
      <c r="D765" s="15">
        <v>3740</v>
      </c>
      <c r="E765" s="16">
        <f t="shared" si="106"/>
        <v>3796.1</v>
      </c>
      <c r="F765" s="17">
        <f t="shared" si="102"/>
        <v>3796.1</v>
      </c>
      <c r="G765" s="18">
        <f t="shared" si="99"/>
        <v>0</v>
      </c>
      <c r="H765" s="18">
        <v>100</v>
      </c>
      <c r="I765" s="32" t="s">
        <v>48</v>
      </c>
      <c r="J765" s="19">
        <v>1</v>
      </c>
      <c r="K765" s="26">
        <v>7000</v>
      </c>
      <c r="L765" s="21">
        <f t="shared" si="100"/>
        <v>0.84399778720265539</v>
      </c>
      <c r="M765" s="22">
        <v>4500</v>
      </c>
      <c r="N765" s="23">
        <f t="shared" si="103"/>
        <v>4500</v>
      </c>
      <c r="O765" s="21">
        <f t="shared" si="101"/>
        <v>0.18542714891599277</v>
      </c>
      <c r="P765" s="24">
        <v>4300</v>
      </c>
      <c r="Q765" s="18">
        <f t="shared" si="104"/>
        <v>4300</v>
      </c>
      <c r="R765" s="21">
        <f t="shared" si="105"/>
        <v>0.13274149785305975</v>
      </c>
    </row>
    <row r="766" spans="1:18" ht="15.5" x14ac:dyDescent="0.45">
      <c r="A766" s="12" t="s">
        <v>1567</v>
      </c>
      <c r="B766" s="25" t="s">
        <v>1568</v>
      </c>
      <c r="C766" s="14" t="str">
        <f>C764</f>
        <v>OBAT BEBAS</v>
      </c>
      <c r="D766" s="28">
        <v>24420</v>
      </c>
      <c r="E766" s="16">
        <f t="shared" si="106"/>
        <v>24786.3</v>
      </c>
      <c r="F766" s="17">
        <f t="shared" si="102"/>
        <v>24786.3</v>
      </c>
      <c r="G766" s="18">
        <f t="shared" si="99"/>
        <v>0</v>
      </c>
      <c r="H766" s="18">
        <v>5</v>
      </c>
      <c r="I766" s="28" t="s">
        <v>33</v>
      </c>
      <c r="J766" s="28">
        <v>1</v>
      </c>
      <c r="K766" s="29">
        <v>30000</v>
      </c>
      <c r="L766" s="21">
        <f t="shared" si="100"/>
        <v>0.21034603793224488</v>
      </c>
      <c r="M766" s="30">
        <v>29000</v>
      </c>
      <c r="N766" s="23">
        <f t="shared" si="103"/>
        <v>29000</v>
      </c>
      <c r="O766" s="21">
        <f t="shared" si="101"/>
        <v>0.17000117000117004</v>
      </c>
      <c r="P766" s="24">
        <v>28000</v>
      </c>
      <c r="Q766" s="18">
        <f t="shared" si="104"/>
        <v>28000</v>
      </c>
      <c r="R766" s="21">
        <f t="shared" si="105"/>
        <v>0.12965630207009521</v>
      </c>
    </row>
    <row r="767" spans="1:18" ht="15.5" x14ac:dyDescent="0.45">
      <c r="A767" s="12" t="s">
        <v>1569</v>
      </c>
      <c r="B767" s="25" t="s">
        <v>1570</v>
      </c>
      <c r="C767" s="14" t="str">
        <f t="shared" ref="C767:C772" si="107">C766</f>
        <v>OBAT BEBAS</v>
      </c>
      <c r="D767" s="15">
        <v>12210</v>
      </c>
      <c r="E767" s="16">
        <f t="shared" si="106"/>
        <v>12393.15</v>
      </c>
      <c r="F767" s="17">
        <f t="shared" si="102"/>
        <v>2478.63</v>
      </c>
      <c r="G767" s="18">
        <f t="shared" si="99"/>
        <v>0</v>
      </c>
      <c r="H767" s="18">
        <v>100</v>
      </c>
      <c r="I767" s="19" t="s">
        <v>29</v>
      </c>
      <c r="J767" s="32">
        <v>5</v>
      </c>
      <c r="K767" s="26">
        <v>5000</v>
      </c>
      <c r="L767" s="21">
        <f t="shared" si="100"/>
        <v>1.0172433965537413</v>
      </c>
      <c r="M767" s="22">
        <v>15000</v>
      </c>
      <c r="N767" s="23">
        <f t="shared" si="103"/>
        <v>3000</v>
      </c>
      <c r="O767" s="21">
        <f t="shared" si="101"/>
        <v>0.21034603793224477</v>
      </c>
      <c r="P767" s="24">
        <v>14000</v>
      </c>
      <c r="Q767" s="18">
        <f t="shared" si="104"/>
        <v>2800</v>
      </c>
      <c r="R767" s="21">
        <f t="shared" si="105"/>
        <v>0.12965630207009513</v>
      </c>
    </row>
    <row r="768" spans="1:18" ht="15.5" x14ac:dyDescent="0.45">
      <c r="A768" s="12" t="s">
        <v>1571</v>
      </c>
      <c r="B768" s="25" t="s">
        <v>1572</v>
      </c>
      <c r="C768" s="14" t="str">
        <f t="shared" si="107"/>
        <v>OBAT BEBAS</v>
      </c>
      <c r="D768" s="15">
        <v>68901</v>
      </c>
      <c r="E768" s="16">
        <f t="shared" si="106"/>
        <v>69934.514999999999</v>
      </c>
      <c r="F768" s="17">
        <f t="shared" si="102"/>
        <v>6993.4515000000001</v>
      </c>
      <c r="G768" s="18">
        <f t="shared" si="99"/>
        <v>0</v>
      </c>
      <c r="H768" s="18">
        <v>100</v>
      </c>
      <c r="I768" s="19" t="s">
        <v>29</v>
      </c>
      <c r="J768" s="19">
        <v>10</v>
      </c>
      <c r="K768" s="26">
        <v>10000</v>
      </c>
      <c r="L768" s="21">
        <f t="shared" si="100"/>
        <v>0.42990910854247005</v>
      </c>
      <c r="M768" s="22">
        <v>82000</v>
      </c>
      <c r="N768" s="23">
        <f t="shared" si="103"/>
        <v>8200</v>
      </c>
      <c r="O768" s="21">
        <f t="shared" si="101"/>
        <v>0.17252546900482543</v>
      </c>
      <c r="P768" s="24">
        <v>80000</v>
      </c>
      <c r="Q768" s="18">
        <f t="shared" si="104"/>
        <v>8000</v>
      </c>
      <c r="R768" s="21">
        <f t="shared" si="105"/>
        <v>0.14392728683397601</v>
      </c>
    </row>
    <row r="769" spans="1:18" ht="15.5" x14ac:dyDescent="0.45">
      <c r="A769" s="12" t="s">
        <v>1573</v>
      </c>
      <c r="B769" s="25" t="s">
        <v>1574</v>
      </c>
      <c r="C769" s="14" t="str">
        <f t="shared" si="107"/>
        <v>OBAT BEBAS</v>
      </c>
      <c r="D769" s="15">
        <v>5350</v>
      </c>
      <c r="E769" s="16">
        <f t="shared" si="106"/>
        <v>5430.25</v>
      </c>
      <c r="F769" s="17">
        <f t="shared" si="102"/>
        <v>5430.25</v>
      </c>
      <c r="G769" s="18">
        <f t="shared" si="99"/>
        <v>0</v>
      </c>
      <c r="H769" s="18">
        <v>100</v>
      </c>
      <c r="I769" s="19" t="s">
        <v>33</v>
      </c>
      <c r="J769" s="19">
        <v>1</v>
      </c>
      <c r="K769" s="26">
        <v>10000</v>
      </c>
      <c r="L769" s="21">
        <f t="shared" si="100"/>
        <v>0.8415358408913034</v>
      </c>
      <c r="M769" s="22">
        <v>6500</v>
      </c>
      <c r="N769" s="23">
        <f t="shared" si="103"/>
        <v>6500</v>
      </c>
      <c r="O769" s="21">
        <f t="shared" si="101"/>
        <v>0.19699829657934717</v>
      </c>
      <c r="P769" s="24">
        <v>6500</v>
      </c>
      <c r="Q769" s="18">
        <f t="shared" si="104"/>
        <v>6500</v>
      </c>
      <c r="R769" s="21">
        <f t="shared" si="105"/>
        <v>0.19699829657934717</v>
      </c>
    </row>
    <row r="770" spans="1:18" ht="15.5" x14ac:dyDescent="0.45">
      <c r="A770" s="12" t="s">
        <v>1575</v>
      </c>
      <c r="B770" s="25" t="s">
        <v>1576</v>
      </c>
      <c r="C770" s="14" t="str">
        <f t="shared" si="107"/>
        <v>OBAT BEBAS</v>
      </c>
      <c r="D770" s="15">
        <v>10400</v>
      </c>
      <c r="E770" s="16">
        <f t="shared" si="106"/>
        <v>10556</v>
      </c>
      <c r="F770" s="17">
        <f t="shared" si="102"/>
        <v>10556</v>
      </c>
      <c r="G770" s="18">
        <f t="shared" si="99"/>
        <v>0</v>
      </c>
      <c r="H770" s="18">
        <v>100</v>
      </c>
      <c r="I770" s="19" t="s">
        <v>33</v>
      </c>
      <c r="J770" s="19">
        <v>1</v>
      </c>
      <c r="K770" s="26">
        <v>13500</v>
      </c>
      <c r="L770" s="21">
        <f t="shared" si="100"/>
        <v>0.2788935202728306</v>
      </c>
      <c r="M770" s="22">
        <v>12200</v>
      </c>
      <c r="N770" s="23">
        <f t="shared" si="103"/>
        <v>12200</v>
      </c>
      <c r="O770" s="21">
        <f t="shared" si="101"/>
        <v>0.1557408109132247</v>
      </c>
      <c r="P770" s="24">
        <v>12000</v>
      </c>
      <c r="Q770" s="18">
        <f t="shared" si="104"/>
        <v>12000</v>
      </c>
      <c r="R770" s="21">
        <f t="shared" si="105"/>
        <v>0.1367942402425161</v>
      </c>
    </row>
    <row r="771" spans="1:18" ht="15.5" x14ac:dyDescent="0.45">
      <c r="A771" s="12" t="s">
        <v>1577</v>
      </c>
      <c r="B771" s="25" t="s">
        <v>1578</v>
      </c>
      <c r="C771" s="14" t="str">
        <f t="shared" si="107"/>
        <v>OBAT BEBAS</v>
      </c>
      <c r="D771" s="15">
        <v>11150</v>
      </c>
      <c r="E771" s="16">
        <f t="shared" si="106"/>
        <v>11317.25</v>
      </c>
      <c r="F771" s="17">
        <f t="shared" si="102"/>
        <v>11317.25</v>
      </c>
      <c r="G771" s="18">
        <f t="shared" si="99"/>
        <v>0</v>
      </c>
      <c r="H771" s="18">
        <v>100</v>
      </c>
      <c r="I771" s="32" t="s">
        <v>48</v>
      </c>
      <c r="J771" s="32">
        <v>1</v>
      </c>
      <c r="K771" s="26">
        <v>15000</v>
      </c>
      <c r="L771" s="21">
        <f t="shared" si="100"/>
        <v>0.32541032494643135</v>
      </c>
      <c r="M771" s="22">
        <v>13000</v>
      </c>
      <c r="N771" s="23">
        <f t="shared" si="103"/>
        <v>13000</v>
      </c>
      <c r="O771" s="21">
        <f t="shared" si="101"/>
        <v>0.14868894828690715</v>
      </c>
      <c r="P771" s="24">
        <v>12600</v>
      </c>
      <c r="Q771" s="18">
        <f t="shared" si="104"/>
        <v>12600</v>
      </c>
      <c r="R771" s="21">
        <f t="shared" si="105"/>
        <v>0.11334467295500232</v>
      </c>
    </row>
    <row r="772" spans="1:18" ht="15.5" x14ac:dyDescent="0.45">
      <c r="A772" s="12" t="s">
        <v>1579</v>
      </c>
      <c r="B772" s="25" t="s">
        <v>1580</v>
      </c>
      <c r="C772" s="14" t="str">
        <f t="shared" si="107"/>
        <v>OBAT BEBAS</v>
      </c>
      <c r="D772" s="15">
        <v>3272</v>
      </c>
      <c r="E772" s="16">
        <f t="shared" si="106"/>
        <v>3321.08</v>
      </c>
      <c r="F772" s="17">
        <f t="shared" si="102"/>
        <v>3321.08</v>
      </c>
      <c r="G772" s="18">
        <f t="shared" si="99"/>
        <v>0</v>
      </c>
      <c r="H772" s="18">
        <v>100</v>
      </c>
      <c r="I772" s="19" t="s">
        <v>33</v>
      </c>
      <c r="J772" s="19">
        <v>1</v>
      </c>
      <c r="K772" s="26">
        <v>5000</v>
      </c>
      <c r="L772" s="21">
        <f t="shared" si="100"/>
        <v>0.50553434424946109</v>
      </c>
      <c r="M772" s="22">
        <v>4000</v>
      </c>
      <c r="N772" s="23">
        <f t="shared" si="103"/>
        <v>4000</v>
      </c>
      <c r="O772" s="21">
        <f t="shared" si="101"/>
        <v>0.20442747539956885</v>
      </c>
      <c r="P772" s="24">
        <v>3700</v>
      </c>
      <c r="Q772" s="18">
        <f t="shared" si="104"/>
        <v>3700</v>
      </c>
      <c r="R772" s="21">
        <f t="shared" si="105"/>
        <v>0.11409541474460118</v>
      </c>
    </row>
    <row r="773" spans="1:18" ht="15.5" x14ac:dyDescent="0.45">
      <c r="A773" s="12" t="s">
        <v>1581</v>
      </c>
      <c r="B773" s="25" t="s">
        <v>1582</v>
      </c>
      <c r="C773" s="14" t="str">
        <f>C770</f>
        <v>OBAT BEBAS</v>
      </c>
      <c r="D773" s="15">
        <v>4947</v>
      </c>
      <c r="E773" s="16">
        <f t="shared" si="106"/>
        <v>5021.2049999999999</v>
      </c>
      <c r="F773" s="17">
        <f t="shared" si="102"/>
        <v>5021.2049999999999</v>
      </c>
      <c r="G773" s="18">
        <f t="shared" si="99"/>
        <v>0</v>
      </c>
      <c r="H773" s="18">
        <v>25</v>
      </c>
      <c r="I773" s="19" t="s">
        <v>262</v>
      </c>
      <c r="J773" s="19">
        <v>1</v>
      </c>
      <c r="K773" s="26">
        <v>8000</v>
      </c>
      <c r="L773" s="21">
        <f t="shared" si="100"/>
        <v>0.59324305619866147</v>
      </c>
      <c r="M773" s="22">
        <v>7000</v>
      </c>
      <c r="N773" s="23">
        <f t="shared" si="103"/>
        <v>7000</v>
      </c>
      <c r="O773" s="21">
        <f t="shared" si="101"/>
        <v>0.39408767417382884</v>
      </c>
      <c r="P773" s="24">
        <v>6500</v>
      </c>
      <c r="Q773" s="18">
        <f t="shared" si="104"/>
        <v>6500</v>
      </c>
      <c r="R773" s="21">
        <f t="shared" si="105"/>
        <v>0.29450998316141247</v>
      </c>
    </row>
    <row r="774" spans="1:18" ht="15.5" x14ac:dyDescent="0.45">
      <c r="A774" s="12" t="s">
        <v>1583</v>
      </c>
      <c r="B774" s="25" t="s">
        <v>1584</v>
      </c>
      <c r="C774" s="14" t="s">
        <v>32</v>
      </c>
      <c r="D774" s="15">
        <v>2949</v>
      </c>
      <c r="E774" s="16">
        <f t="shared" si="106"/>
        <v>2993.2350000000001</v>
      </c>
      <c r="F774" s="17">
        <f t="shared" si="102"/>
        <v>2993.2350000000001</v>
      </c>
      <c r="G774" s="18">
        <f t="shared" si="99"/>
        <v>0</v>
      </c>
      <c r="H774" s="18">
        <v>100</v>
      </c>
      <c r="I774" s="19" t="s">
        <v>33</v>
      </c>
      <c r="J774" s="42">
        <v>1</v>
      </c>
      <c r="K774" s="26">
        <v>5000</v>
      </c>
      <c r="L774" s="21">
        <f t="shared" si="100"/>
        <v>0.67043349419607878</v>
      </c>
      <c r="M774" s="22">
        <v>3500</v>
      </c>
      <c r="N774" s="23">
        <f t="shared" si="103"/>
        <v>3500</v>
      </c>
      <c r="O774" s="21">
        <f t="shared" si="101"/>
        <v>0.16930344593725513</v>
      </c>
      <c r="P774" s="24">
        <v>3350</v>
      </c>
      <c r="Q774" s="18">
        <f t="shared" si="104"/>
        <v>3350</v>
      </c>
      <c r="R774" s="21">
        <f t="shared" si="105"/>
        <v>0.11919044111137277</v>
      </c>
    </row>
    <row r="775" spans="1:18" ht="15.5" x14ac:dyDescent="0.45">
      <c r="A775" s="12" t="s">
        <v>1585</v>
      </c>
      <c r="B775" s="25" t="s">
        <v>1586</v>
      </c>
      <c r="C775" s="14" t="str">
        <f>C774</f>
        <v>OBAT KERAS</v>
      </c>
      <c r="D775" s="15">
        <v>4525</v>
      </c>
      <c r="E775" s="16">
        <f t="shared" si="106"/>
        <v>4592.875</v>
      </c>
      <c r="F775" s="17">
        <f t="shared" si="102"/>
        <v>4592.875</v>
      </c>
      <c r="G775" s="18">
        <f t="shared" ref="G775:G838" si="108">F775*T775</f>
        <v>0</v>
      </c>
      <c r="H775" s="18">
        <v>100</v>
      </c>
      <c r="I775" s="19" t="s">
        <v>33</v>
      </c>
      <c r="J775" s="19">
        <v>1</v>
      </c>
      <c r="K775" s="26">
        <v>6000</v>
      </c>
      <c r="L775" s="21">
        <f t="shared" ref="L775:L838" si="109">(K775-F775)/F775</f>
        <v>0.30637128160465937</v>
      </c>
      <c r="M775" s="22">
        <v>5500</v>
      </c>
      <c r="N775" s="23">
        <f t="shared" si="103"/>
        <v>5500</v>
      </c>
      <c r="O775" s="21">
        <f t="shared" ref="O775:O838" si="110">(N775-F775)/F775</f>
        <v>0.19750700813760444</v>
      </c>
      <c r="P775" s="24">
        <v>5300</v>
      </c>
      <c r="Q775" s="18">
        <f t="shared" si="104"/>
        <v>5300</v>
      </c>
      <c r="R775" s="21">
        <f t="shared" si="105"/>
        <v>0.15396129875078246</v>
      </c>
    </row>
    <row r="776" spans="1:18" ht="15.5" x14ac:dyDescent="0.45">
      <c r="A776" s="12" t="s">
        <v>1587</v>
      </c>
      <c r="B776" s="25" t="s">
        <v>1588</v>
      </c>
      <c r="C776" s="14" t="s">
        <v>32</v>
      </c>
      <c r="D776" s="15">
        <v>4108</v>
      </c>
      <c r="E776" s="16">
        <f t="shared" si="106"/>
        <v>4169.62</v>
      </c>
      <c r="F776" s="17">
        <f t="shared" si="102"/>
        <v>4169.62</v>
      </c>
      <c r="G776" s="18">
        <f t="shared" si="108"/>
        <v>0</v>
      </c>
      <c r="H776" s="18">
        <v>100</v>
      </c>
      <c r="I776" s="19" t="s">
        <v>33</v>
      </c>
      <c r="J776" s="19">
        <v>1</v>
      </c>
      <c r="K776" s="26">
        <v>7000</v>
      </c>
      <c r="L776" s="21">
        <f t="shared" si="109"/>
        <v>0.67881005942987616</v>
      </c>
      <c r="M776" s="22">
        <v>5000</v>
      </c>
      <c r="N776" s="23">
        <f t="shared" si="103"/>
        <v>5000</v>
      </c>
      <c r="O776" s="21">
        <f t="shared" si="110"/>
        <v>0.19915004244991152</v>
      </c>
      <c r="P776" s="24">
        <v>4800</v>
      </c>
      <c r="Q776" s="18">
        <f t="shared" si="104"/>
        <v>4800</v>
      </c>
      <c r="R776" s="21">
        <f t="shared" si="105"/>
        <v>0.15118404075191508</v>
      </c>
    </row>
    <row r="777" spans="1:18" ht="15.5" x14ac:dyDescent="0.45">
      <c r="A777" s="12" t="s">
        <v>1589</v>
      </c>
      <c r="B777" s="25" t="s">
        <v>1590</v>
      </c>
      <c r="C777" s="14" t="str">
        <f>C776</f>
        <v>OBAT KERAS</v>
      </c>
      <c r="D777" s="15">
        <v>3497</v>
      </c>
      <c r="E777" s="16">
        <f t="shared" si="106"/>
        <v>3549.4549999999999</v>
      </c>
      <c r="F777" s="17">
        <f t="shared" si="102"/>
        <v>3549.4549999999999</v>
      </c>
      <c r="G777" s="18">
        <f t="shared" si="108"/>
        <v>0</v>
      </c>
      <c r="H777" s="18">
        <v>100</v>
      </c>
      <c r="I777" s="19" t="s">
        <v>33</v>
      </c>
      <c r="J777" s="19">
        <v>1</v>
      </c>
      <c r="K777" s="26">
        <v>5000</v>
      </c>
      <c r="L777" s="21">
        <f t="shared" si="109"/>
        <v>0.40866696436495181</v>
      </c>
      <c r="M777" s="22">
        <v>4300</v>
      </c>
      <c r="N777" s="23">
        <f t="shared" si="103"/>
        <v>4300</v>
      </c>
      <c r="O777" s="21">
        <f t="shared" si="110"/>
        <v>0.21145358935385858</v>
      </c>
      <c r="P777" s="24">
        <v>4000</v>
      </c>
      <c r="Q777" s="18">
        <f t="shared" si="104"/>
        <v>4000</v>
      </c>
      <c r="R777" s="21">
        <f t="shared" si="105"/>
        <v>0.12693357149196147</v>
      </c>
    </row>
    <row r="778" spans="1:18" ht="15.5" x14ac:dyDescent="0.45">
      <c r="A778" s="12" t="s">
        <v>1591</v>
      </c>
      <c r="B778" s="25" t="s">
        <v>1592</v>
      </c>
      <c r="C778" s="14" t="s">
        <v>24</v>
      </c>
      <c r="D778" s="15">
        <v>2334</v>
      </c>
      <c r="E778" s="16">
        <f t="shared" si="106"/>
        <v>2369.0100000000002</v>
      </c>
      <c r="F778" s="17">
        <f t="shared" si="102"/>
        <v>2369.0100000000002</v>
      </c>
      <c r="G778" s="18">
        <f t="shared" si="108"/>
        <v>0</v>
      </c>
      <c r="H778" s="18">
        <v>100</v>
      </c>
      <c r="I778" s="32" t="s">
        <v>48</v>
      </c>
      <c r="J778" s="19">
        <v>1</v>
      </c>
      <c r="K778" s="26">
        <v>5000</v>
      </c>
      <c r="L778" s="21">
        <f t="shared" si="109"/>
        <v>1.1105862786564851</v>
      </c>
      <c r="M778" s="22">
        <v>4000</v>
      </c>
      <c r="N778" s="23">
        <f t="shared" si="103"/>
        <v>4000</v>
      </c>
      <c r="O778" s="21">
        <f t="shared" si="110"/>
        <v>0.68846902292518797</v>
      </c>
      <c r="P778" s="24">
        <v>3350</v>
      </c>
      <c r="Q778" s="18">
        <f t="shared" si="104"/>
        <v>3350</v>
      </c>
      <c r="R778" s="21">
        <f t="shared" si="105"/>
        <v>0.41409280669984494</v>
      </c>
    </row>
    <row r="779" spans="1:18" ht="15.5" x14ac:dyDescent="0.45">
      <c r="A779" s="12" t="s">
        <v>1593</v>
      </c>
      <c r="B779" s="25" t="s">
        <v>1594</v>
      </c>
      <c r="C779" s="14" t="s">
        <v>32</v>
      </c>
      <c r="D779" s="15">
        <v>6938</v>
      </c>
      <c r="E779" s="16">
        <f t="shared" si="106"/>
        <v>7042.07</v>
      </c>
      <c r="F779" s="17">
        <f t="shared" si="102"/>
        <v>2347.3566666666666</v>
      </c>
      <c r="G779" s="18">
        <f t="shared" si="108"/>
        <v>0</v>
      </c>
      <c r="H779" s="18">
        <v>100</v>
      </c>
      <c r="I779" s="19" t="s">
        <v>29</v>
      </c>
      <c r="J779" s="32">
        <v>3</v>
      </c>
      <c r="K779" s="26">
        <v>7000</v>
      </c>
      <c r="L779" s="21">
        <f t="shared" si="109"/>
        <v>1.9820777129451994</v>
      </c>
      <c r="M779" s="22">
        <v>8500</v>
      </c>
      <c r="N779" s="23">
        <f t="shared" si="103"/>
        <v>2833.3333333333335</v>
      </c>
      <c r="O779" s="21">
        <f t="shared" si="110"/>
        <v>0.20703145523972366</v>
      </c>
      <c r="P779" s="24">
        <v>8000</v>
      </c>
      <c r="Q779" s="18">
        <f t="shared" si="104"/>
        <v>2666.6666666666665</v>
      </c>
      <c r="R779" s="21">
        <f t="shared" si="105"/>
        <v>0.13602960493150451</v>
      </c>
    </row>
    <row r="780" spans="1:18" ht="15.5" x14ac:dyDescent="0.45">
      <c r="A780" s="12" t="s">
        <v>1595</v>
      </c>
      <c r="B780" s="25" t="s">
        <v>1596</v>
      </c>
      <c r="C780" s="14" t="str">
        <f>C779</f>
        <v>OBAT KERAS</v>
      </c>
      <c r="D780" s="15">
        <v>5772</v>
      </c>
      <c r="E780" s="16">
        <f t="shared" si="106"/>
        <v>5858.58</v>
      </c>
      <c r="F780" s="17">
        <f t="shared" si="102"/>
        <v>1952.86</v>
      </c>
      <c r="G780" s="18">
        <f t="shared" si="108"/>
        <v>0</v>
      </c>
      <c r="H780" s="18">
        <v>100</v>
      </c>
      <c r="I780" s="19" t="s">
        <v>29</v>
      </c>
      <c r="J780" s="19">
        <v>3</v>
      </c>
      <c r="K780" s="26">
        <v>5000</v>
      </c>
      <c r="L780" s="21">
        <f t="shared" si="109"/>
        <v>1.5603473879335952</v>
      </c>
      <c r="M780" s="22">
        <v>7000</v>
      </c>
      <c r="N780" s="23">
        <f t="shared" si="103"/>
        <v>2333.3333333333335</v>
      </c>
      <c r="O780" s="21">
        <f t="shared" si="110"/>
        <v>0.19482878103567772</v>
      </c>
      <c r="P780" s="24">
        <v>6700</v>
      </c>
      <c r="Q780" s="18">
        <f t="shared" si="104"/>
        <v>2233.3333333333335</v>
      </c>
      <c r="R780" s="21">
        <f t="shared" si="105"/>
        <v>0.14362183327700584</v>
      </c>
    </row>
    <row r="781" spans="1:18" ht="15.5" x14ac:dyDescent="0.45">
      <c r="A781" s="12" t="s">
        <v>1597</v>
      </c>
      <c r="B781" s="25" t="s">
        <v>1598</v>
      </c>
      <c r="C781" s="14" t="str">
        <f>C780</f>
        <v>OBAT KERAS</v>
      </c>
      <c r="D781" s="15">
        <v>19425</v>
      </c>
      <c r="E781" s="16">
        <f t="shared" si="106"/>
        <v>19716.375</v>
      </c>
      <c r="F781" s="17">
        <f t="shared" si="102"/>
        <v>3943.2750000000001</v>
      </c>
      <c r="G781" s="18">
        <f t="shared" si="108"/>
        <v>0</v>
      </c>
      <c r="H781" s="18">
        <v>100</v>
      </c>
      <c r="I781" s="19" t="s">
        <v>29</v>
      </c>
      <c r="J781" s="42">
        <v>5</v>
      </c>
      <c r="K781" s="26">
        <v>8000</v>
      </c>
      <c r="L781" s="21">
        <f t="shared" si="109"/>
        <v>1.0287705016769055</v>
      </c>
      <c r="M781" s="22">
        <v>23000</v>
      </c>
      <c r="N781" s="23">
        <f t="shared" si="103"/>
        <v>4600</v>
      </c>
      <c r="O781" s="21">
        <f t="shared" si="110"/>
        <v>0.16654303846422069</v>
      </c>
      <c r="P781" s="24">
        <v>22000</v>
      </c>
      <c r="Q781" s="18">
        <f t="shared" si="104"/>
        <v>4400</v>
      </c>
      <c r="R781" s="21">
        <f t="shared" si="105"/>
        <v>0.11582377592229806</v>
      </c>
    </row>
    <row r="782" spans="1:18" ht="15.5" x14ac:dyDescent="0.45">
      <c r="A782" s="12" t="s">
        <v>1599</v>
      </c>
      <c r="B782" s="25" t="s">
        <v>1600</v>
      </c>
      <c r="C782" s="14" t="str">
        <f>C781</f>
        <v>OBAT KERAS</v>
      </c>
      <c r="D782" s="31">
        <v>14985</v>
      </c>
      <c r="E782" s="16">
        <f t="shared" si="106"/>
        <v>15209.775</v>
      </c>
      <c r="F782" s="17">
        <f t="shared" si="102"/>
        <v>3041.9549999999999</v>
      </c>
      <c r="G782" s="18">
        <f t="shared" si="108"/>
        <v>0</v>
      </c>
      <c r="H782" s="18">
        <v>100</v>
      </c>
      <c r="I782" s="19" t="s">
        <v>29</v>
      </c>
      <c r="J782" s="32">
        <v>5</v>
      </c>
      <c r="K782" s="26">
        <v>7000</v>
      </c>
      <c r="L782" s="21">
        <f t="shared" si="109"/>
        <v>1.3011517264390828</v>
      </c>
      <c r="M782" s="22">
        <v>17500</v>
      </c>
      <c r="N782" s="23">
        <f t="shared" si="103"/>
        <v>3500</v>
      </c>
      <c r="O782" s="21">
        <f t="shared" si="110"/>
        <v>0.15057586321954142</v>
      </c>
      <c r="P782" s="24">
        <v>17000</v>
      </c>
      <c r="Q782" s="18">
        <f t="shared" si="104"/>
        <v>3400</v>
      </c>
      <c r="R782" s="21">
        <f t="shared" si="105"/>
        <v>0.11770226712755451</v>
      </c>
    </row>
    <row r="783" spans="1:18" ht="15.5" x14ac:dyDescent="0.45">
      <c r="A783" s="12" t="s">
        <v>1601</v>
      </c>
      <c r="B783" s="25" t="s">
        <v>1602</v>
      </c>
      <c r="C783" s="14" t="s">
        <v>24</v>
      </c>
      <c r="D783" s="15">
        <v>55500</v>
      </c>
      <c r="E783" s="16">
        <f t="shared" si="106"/>
        <v>56332.5</v>
      </c>
      <c r="F783" s="17">
        <f t="shared" si="102"/>
        <v>18777.5</v>
      </c>
      <c r="G783" s="18">
        <f t="shared" si="108"/>
        <v>0</v>
      </c>
      <c r="H783" s="18">
        <v>100</v>
      </c>
      <c r="I783" s="19" t="s">
        <v>29</v>
      </c>
      <c r="J783" s="19">
        <v>3</v>
      </c>
      <c r="K783" s="26">
        <v>23000</v>
      </c>
      <c r="L783" s="21">
        <f t="shared" si="109"/>
        <v>0.22487019038743178</v>
      </c>
      <c r="M783" s="22">
        <v>66000</v>
      </c>
      <c r="N783" s="23">
        <f t="shared" si="103"/>
        <v>22000</v>
      </c>
      <c r="O783" s="21">
        <f t="shared" si="110"/>
        <v>0.171614964718413</v>
      </c>
      <c r="P783" s="24">
        <v>65000</v>
      </c>
      <c r="Q783" s="18">
        <f t="shared" si="104"/>
        <v>21666.666666666668</v>
      </c>
      <c r="R783" s="21">
        <f t="shared" si="105"/>
        <v>0.15386322282874013</v>
      </c>
    </row>
    <row r="784" spans="1:18" ht="15.5" x14ac:dyDescent="0.45">
      <c r="A784" s="12" t="s">
        <v>1603</v>
      </c>
      <c r="B784" s="25" t="s">
        <v>1604</v>
      </c>
      <c r="C784" s="14" t="s">
        <v>32</v>
      </c>
      <c r="D784" s="15">
        <v>124337</v>
      </c>
      <c r="E784" s="16">
        <f t="shared" si="106"/>
        <v>126202.05499999999</v>
      </c>
      <c r="F784" s="17">
        <f t="shared" si="102"/>
        <v>6310.10275</v>
      </c>
      <c r="G784" s="18">
        <f t="shared" si="108"/>
        <v>0</v>
      </c>
      <c r="H784" s="18">
        <v>100</v>
      </c>
      <c r="I784" s="19" t="s">
        <v>215</v>
      </c>
      <c r="J784" s="42">
        <v>20</v>
      </c>
      <c r="K784" s="26">
        <v>10000</v>
      </c>
      <c r="L784" s="21">
        <f t="shared" si="109"/>
        <v>0.58476024815919203</v>
      </c>
      <c r="M784" s="22">
        <v>160000</v>
      </c>
      <c r="N784" s="23">
        <f t="shared" si="103"/>
        <v>8000</v>
      </c>
      <c r="O784" s="21">
        <f t="shared" si="110"/>
        <v>0.2678081985273536</v>
      </c>
      <c r="P784" s="24">
        <v>150000</v>
      </c>
      <c r="Q784" s="18">
        <f t="shared" si="104"/>
        <v>7500</v>
      </c>
      <c r="R784" s="21">
        <f t="shared" si="105"/>
        <v>0.18857018611939402</v>
      </c>
    </row>
    <row r="785" spans="1:18" ht="15.5" x14ac:dyDescent="0.45">
      <c r="A785" s="12" t="s">
        <v>1605</v>
      </c>
      <c r="B785" s="25" t="s">
        <v>1606</v>
      </c>
      <c r="C785" s="14" t="s">
        <v>32</v>
      </c>
      <c r="D785" s="15">
        <v>146699</v>
      </c>
      <c r="E785" s="16">
        <f t="shared" si="106"/>
        <v>148899.48499999999</v>
      </c>
      <c r="F785" s="17">
        <f t="shared" si="102"/>
        <v>7444.9742499999993</v>
      </c>
      <c r="G785" s="18">
        <f t="shared" si="108"/>
        <v>0</v>
      </c>
      <c r="H785" s="18">
        <v>100</v>
      </c>
      <c r="I785" s="19" t="s">
        <v>215</v>
      </c>
      <c r="J785" s="28">
        <v>20</v>
      </c>
      <c r="K785" s="26">
        <v>12000</v>
      </c>
      <c r="L785" s="21">
        <f t="shared" si="109"/>
        <v>0.61182558824834099</v>
      </c>
      <c r="M785" s="22">
        <v>185000</v>
      </c>
      <c r="N785" s="23">
        <f t="shared" si="103"/>
        <v>9250</v>
      </c>
      <c r="O785" s="21">
        <f t="shared" si="110"/>
        <v>0.24244889094142949</v>
      </c>
      <c r="P785" s="24">
        <v>180000</v>
      </c>
      <c r="Q785" s="18">
        <f t="shared" si="104"/>
        <v>9000</v>
      </c>
      <c r="R785" s="21">
        <f t="shared" si="105"/>
        <v>0.20886919118625571</v>
      </c>
    </row>
    <row r="786" spans="1:18" ht="15.5" x14ac:dyDescent="0.45">
      <c r="A786" s="12" t="s">
        <v>1607</v>
      </c>
      <c r="B786" s="25" t="s">
        <v>1608</v>
      </c>
      <c r="C786" s="14" t="s">
        <v>32</v>
      </c>
      <c r="D786" s="15">
        <v>238397</v>
      </c>
      <c r="E786" s="16">
        <f t="shared" si="106"/>
        <v>241972.95499999999</v>
      </c>
      <c r="F786" s="17">
        <f t="shared" si="102"/>
        <v>12098.64775</v>
      </c>
      <c r="G786" s="18">
        <f t="shared" si="108"/>
        <v>0</v>
      </c>
      <c r="H786" s="18">
        <v>100</v>
      </c>
      <c r="I786" s="32" t="s">
        <v>215</v>
      </c>
      <c r="J786" s="32">
        <v>20</v>
      </c>
      <c r="K786" s="26">
        <v>16000</v>
      </c>
      <c r="L786" s="21">
        <f t="shared" si="109"/>
        <v>0.3224618428947979</v>
      </c>
      <c r="M786" s="22">
        <v>280000</v>
      </c>
      <c r="N786" s="23">
        <f t="shared" si="103"/>
        <v>14000</v>
      </c>
      <c r="O786" s="21">
        <f t="shared" si="110"/>
        <v>0.15715411253294814</v>
      </c>
      <c r="P786" s="24">
        <v>275000</v>
      </c>
      <c r="Q786" s="18">
        <f t="shared" si="104"/>
        <v>13750</v>
      </c>
      <c r="R786" s="21">
        <f t="shared" si="105"/>
        <v>0.13649064623771692</v>
      </c>
    </row>
    <row r="787" spans="1:18" ht="15.5" x14ac:dyDescent="0.45">
      <c r="A787" s="12" t="s">
        <v>1609</v>
      </c>
      <c r="B787" s="25" t="s">
        <v>1610</v>
      </c>
      <c r="C787" s="14" t="s">
        <v>47</v>
      </c>
      <c r="D787" s="66">
        <v>7700</v>
      </c>
      <c r="E787" s="16">
        <f t="shared" si="106"/>
        <v>7815.5</v>
      </c>
      <c r="F787" s="17">
        <f t="shared" si="102"/>
        <v>781.55</v>
      </c>
      <c r="G787" s="18">
        <f t="shared" si="108"/>
        <v>0</v>
      </c>
      <c r="H787" s="18">
        <v>100</v>
      </c>
      <c r="I787" s="42" t="s">
        <v>29</v>
      </c>
      <c r="J787" s="32">
        <v>10</v>
      </c>
      <c r="K787" s="29">
        <v>2000</v>
      </c>
      <c r="L787" s="21">
        <f t="shared" si="109"/>
        <v>1.5590173373424607</v>
      </c>
      <c r="M787" s="30">
        <v>12500</v>
      </c>
      <c r="N787" s="23">
        <f t="shared" si="103"/>
        <v>1250</v>
      </c>
      <c r="O787" s="21">
        <f t="shared" si="110"/>
        <v>0.59938583583903793</v>
      </c>
      <c r="P787" s="24">
        <v>11500</v>
      </c>
      <c r="Q787" s="18">
        <f t="shared" si="104"/>
        <v>1150</v>
      </c>
      <c r="R787" s="21">
        <f t="shared" si="105"/>
        <v>0.47143496897191489</v>
      </c>
    </row>
    <row r="788" spans="1:18" ht="15.5" x14ac:dyDescent="0.45">
      <c r="A788" s="12" t="s">
        <v>1611</v>
      </c>
      <c r="B788" s="25" t="s">
        <v>1612</v>
      </c>
      <c r="C788" s="14" t="s">
        <v>47</v>
      </c>
      <c r="D788" s="15">
        <v>7610</v>
      </c>
      <c r="E788" s="16">
        <f t="shared" si="106"/>
        <v>7724.15</v>
      </c>
      <c r="F788" s="17">
        <f t="shared" si="102"/>
        <v>7724.15</v>
      </c>
      <c r="G788" s="18">
        <f t="shared" si="108"/>
        <v>0</v>
      </c>
      <c r="H788" s="18">
        <v>100</v>
      </c>
      <c r="I788" s="19" t="s">
        <v>77</v>
      </c>
      <c r="J788" s="32">
        <v>1</v>
      </c>
      <c r="K788" s="26">
        <v>12000</v>
      </c>
      <c r="L788" s="21">
        <f t="shared" si="109"/>
        <v>0.5535690011198644</v>
      </c>
      <c r="M788" s="22">
        <v>11000</v>
      </c>
      <c r="N788" s="23">
        <f t="shared" si="103"/>
        <v>11000</v>
      </c>
      <c r="O788" s="21">
        <f t="shared" si="110"/>
        <v>0.42410491769320902</v>
      </c>
      <c r="P788" s="24">
        <v>10000</v>
      </c>
      <c r="Q788" s="18">
        <f t="shared" si="104"/>
        <v>10000</v>
      </c>
      <c r="R788" s="21">
        <f t="shared" si="105"/>
        <v>0.29464083426655369</v>
      </c>
    </row>
    <row r="789" spans="1:18" ht="15.5" x14ac:dyDescent="0.45">
      <c r="A789" s="12" t="s">
        <v>1613</v>
      </c>
      <c r="B789" s="25" t="s">
        <v>1614</v>
      </c>
      <c r="C789" s="14" t="s">
        <v>24</v>
      </c>
      <c r="D789" s="15">
        <v>9500</v>
      </c>
      <c r="E789" s="16">
        <f t="shared" si="106"/>
        <v>9642.5</v>
      </c>
      <c r="F789" s="17">
        <f t="shared" si="102"/>
        <v>9642.5</v>
      </c>
      <c r="G789" s="18">
        <f t="shared" si="108"/>
        <v>0</v>
      </c>
      <c r="H789" s="18">
        <v>100</v>
      </c>
      <c r="I789" s="32" t="s">
        <v>48</v>
      </c>
      <c r="J789" s="42">
        <v>1</v>
      </c>
      <c r="K789" s="26">
        <v>12000</v>
      </c>
      <c r="L789" s="21">
        <f t="shared" si="109"/>
        <v>0.24449053668654394</v>
      </c>
      <c r="M789" s="22">
        <v>11500</v>
      </c>
      <c r="N789" s="23">
        <f t="shared" si="103"/>
        <v>11500</v>
      </c>
      <c r="O789" s="21">
        <f t="shared" si="110"/>
        <v>0.19263676432460461</v>
      </c>
      <c r="P789" s="24">
        <v>11000</v>
      </c>
      <c r="Q789" s="18">
        <f t="shared" si="104"/>
        <v>11000</v>
      </c>
      <c r="R789" s="21">
        <f t="shared" si="105"/>
        <v>0.14078299196266528</v>
      </c>
    </row>
    <row r="790" spans="1:18" ht="15.5" x14ac:dyDescent="0.45">
      <c r="A790" s="12" t="s">
        <v>1615</v>
      </c>
      <c r="B790" s="25" t="s">
        <v>1616</v>
      </c>
      <c r="C790" s="14" t="s">
        <v>24</v>
      </c>
      <c r="D790" s="15">
        <v>8500</v>
      </c>
      <c r="E790" s="16">
        <f t="shared" si="106"/>
        <v>8627.5</v>
      </c>
      <c r="F790" s="17">
        <f t="shared" si="102"/>
        <v>8627.5</v>
      </c>
      <c r="G790" s="18">
        <f t="shared" si="108"/>
        <v>0</v>
      </c>
      <c r="H790" s="18">
        <v>100</v>
      </c>
      <c r="I790" s="32" t="s">
        <v>48</v>
      </c>
      <c r="J790" s="19">
        <v>1</v>
      </c>
      <c r="K790" s="26">
        <v>12000</v>
      </c>
      <c r="L790" s="21">
        <f t="shared" si="109"/>
        <v>0.39090118806143148</v>
      </c>
      <c r="M790" s="22">
        <v>11000</v>
      </c>
      <c r="N790" s="23">
        <f t="shared" si="103"/>
        <v>11000</v>
      </c>
      <c r="O790" s="21">
        <f t="shared" si="110"/>
        <v>0.27499275572297882</v>
      </c>
      <c r="P790" s="24">
        <v>10000</v>
      </c>
      <c r="Q790" s="18">
        <f t="shared" si="104"/>
        <v>10000</v>
      </c>
      <c r="R790" s="21">
        <f t="shared" si="105"/>
        <v>0.15908432338452622</v>
      </c>
    </row>
    <row r="791" spans="1:18" ht="15.5" x14ac:dyDescent="0.45">
      <c r="A791" s="12" t="s">
        <v>1617</v>
      </c>
      <c r="B791" s="25" t="s">
        <v>1618</v>
      </c>
      <c r="C791" s="14" t="s">
        <v>32</v>
      </c>
      <c r="D791" s="15">
        <v>4851</v>
      </c>
      <c r="E791" s="16">
        <f t="shared" si="106"/>
        <v>4923.7650000000003</v>
      </c>
      <c r="F791" s="17">
        <f t="shared" si="102"/>
        <v>4923.7650000000003</v>
      </c>
      <c r="G791" s="18">
        <f t="shared" si="108"/>
        <v>0</v>
      </c>
      <c r="H791" s="18">
        <v>100</v>
      </c>
      <c r="I791" s="32" t="s">
        <v>48</v>
      </c>
      <c r="J791" s="19">
        <v>1</v>
      </c>
      <c r="K791" s="26">
        <v>8000</v>
      </c>
      <c r="L791" s="21">
        <f t="shared" si="109"/>
        <v>0.62477291259838752</v>
      </c>
      <c r="M791" s="22">
        <v>6700</v>
      </c>
      <c r="N791" s="23">
        <f t="shared" si="103"/>
        <v>6700</v>
      </c>
      <c r="O791" s="21">
        <f t="shared" si="110"/>
        <v>0.36074731430114954</v>
      </c>
      <c r="P791" s="40">
        <v>6500</v>
      </c>
      <c r="Q791" s="18">
        <f t="shared" si="104"/>
        <v>6500</v>
      </c>
      <c r="R791" s="21">
        <f t="shared" si="105"/>
        <v>0.32012799148618987</v>
      </c>
    </row>
    <row r="792" spans="1:18" ht="15.5" x14ac:dyDescent="0.45">
      <c r="A792" s="12" t="s">
        <v>1619</v>
      </c>
      <c r="B792" s="25" t="s">
        <v>1620</v>
      </c>
      <c r="C792" s="14" t="s">
        <v>32</v>
      </c>
      <c r="D792" s="15">
        <v>25529</v>
      </c>
      <c r="E792" s="16">
        <f t="shared" si="106"/>
        <v>25911.935000000001</v>
      </c>
      <c r="F792" s="17">
        <f t="shared" si="102"/>
        <v>2591.1935000000003</v>
      </c>
      <c r="G792" s="18">
        <f t="shared" si="108"/>
        <v>0</v>
      </c>
      <c r="H792" s="18">
        <v>100</v>
      </c>
      <c r="I792" s="32" t="s">
        <v>29</v>
      </c>
      <c r="J792" s="19">
        <v>10</v>
      </c>
      <c r="K792" s="26">
        <v>3500</v>
      </c>
      <c r="L792" s="21">
        <f t="shared" si="109"/>
        <v>0.35072892086214308</v>
      </c>
      <c r="M792" s="22">
        <v>30000</v>
      </c>
      <c r="N792" s="23">
        <f t="shared" si="103"/>
        <v>3000</v>
      </c>
      <c r="O792" s="21">
        <f t="shared" si="110"/>
        <v>0.15776764645326552</v>
      </c>
      <c r="P792" s="24">
        <v>29000</v>
      </c>
      <c r="Q792" s="18">
        <f t="shared" si="104"/>
        <v>2900</v>
      </c>
      <c r="R792" s="21">
        <f t="shared" si="105"/>
        <v>0.11917539157148999</v>
      </c>
    </row>
    <row r="793" spans="1:18" ht="15.5" x14ac:dyDescent="0.45">
      <c r="A793" s="12" t="s">
        <v>1621</v>
      </c>
      <c r="B793" s="25" t="s">
        <v>1622</v>
      </c>
      <c r="C793" s="14" t="s">
        <v>32</v>
      </c>
      <c r="D793" s="15">
        <v>17188</v>
      </c>
      <c r="E793" s="16">
        <f t="shared" si="106"/>
        <v>17445.82</v>
      </c>
      <c r="F793" s="17">
        <f t="shared" si="102"/>
        <v>1744.5819999999999</v>
      </c>
      <c r="G793" s="18">
        <f t="shared" si="108"/>
        <v>0</v>
      </c>
      <c r="H793" s="18">
        <v>50</v>
      </c>
      <c r="I793" s="19" t="s">
        <v>29</v>
      </c>
      <c r="J793" s="32">
        <v>10</v>
      </c>
      <c r="K793" s="26">
        <v>2500</v>
      </c>
      <c r="L793" s="21">
        <f t="shared" si="109"/>
        <v>0.43300802140570072</v>
      </c>
      <c r="M793" s="22">
        <v>20000</v>
      </c>
      <c r="N793" s="23">
        <f t="shared" si="103"/>
        <v>2000</v>
      </c>
      <c r="O793" s="21">
        <f t="shared" si="110"/>
        <v>0.14640641712456057</v>
      </c>
      <c r="P793" s="24">
        <v>20000</v>
      </c>
      <c r="Q793" s="18">
        <f t="shared" si="104"/>
        <v>2000</v>
      </c>
      <c r="R793" s="21">
        <f t="shared" si="105"/>
        <v>0.14640641712456057</v>
      </c>
    </row>
    <row r="794" spans="1:18" ht="15.5" x14ac:dyDescent="0.45">
      <c r="A794" s="12" t="s">
        <v>1623</v>
      </c>
      <c r="B794" s="25" t="s">
        <v>1624</v>
      </c>
      <c r="C794" s="14" t="str">
        <f>C793</f>
        <v>OBAT KERAS</v>
      </c>
      <c r="D794" s="15">
        <v>25031</v>
      </c>
      <c r="E794" s="16">
        <f t="shared" si="106"/>
        <v>25406.465</v>
      </c>
      <c r="F794" s="17">
        <f t="shared" si="102"/>
        <v>2540.6464999999998</v>
      </c>
      <c r="G794" s="18">
        <f t="shared" si="108"/>
        <v>0</v>
      </c>
      <c r="H794" s="18">
        <v>100</v>
      </c>
      <c r="I794" s="19" t="s">
        <v>29</v>
      </c>
      <c r="J794" s="28">
        <v>10</v>
      </c>
      <c r="K794" s="26">
        <v>4000</v>
      </c>
      <c r="L794" s="21">
        <f t="shared" si="109"/>
        <v>0.57440242080116233</v>
      </c>
      <c r="M794" s="22">
        <v>30000</v>
      </c>
      <c r="N794" s="23">
        <f t="shared" si="103"/>
        <v>3000</v>
      </c>
      <c r="O794" s="21">
        <f t="shared" si="110"/>
        <v>0.18080181560087175</v>
      </c>
      <c r="P794" s="40">
        <v>29000</v>
      </c>
      <c r="Q794" s="18">
        <f t="shared" si="104"/>
        <v>2900</v>
      </c>
      <c r="R794" s="21">
        <f t="shared" si="105"/>
        <v>0.1414417550808427</v>
      </c>
    </row>
    <row r="795" spans="1:18" ht="15.5" x14ac:dyDescent="0.45">
      <c r="A795" s="12" t="s">
        <v>1625</v>
      </c>
      <c r="B795" s="25" t="s">
        <v>1626</v>
      </c>
      <c r="C795" s="14" t="str">
        <f>C792</f>
        <v>OBAT KERAS</v>
      </c>
      <c r="D795" s="27">
        <v>20500</v>
      </c>
      <c r="E795" s="16">
        <f t="shared" si="106"/>
        <v>20807.5</v>
      </c>
      <c r="F795" s="17">
        <f t="shared" si="102"/>
        <v>2080.75</v>
      </c>
      <c r="G795" s="18">
        <f t="shared" si="108"/>
        <v>0</v>
      </c>
      <c r="H795" s="18">
        <v>100</v>
      </c>
      <c r="I795" s="19" t="s">
        <v>29</v>
      </c>
      <c r="J795" s="19">
        <v>10</v>
      </c>
      <c r="K795" s="29">
        <v>4000</v>
      </c>
      <c r="L795" s="21">
        <f t="shared" si="109"/>
        <v>0.92238375585726295</v>
      </c>
      <c r="M795" s="30">
        <v>25000</v>
      </c>
      <c r="N795" s="23">
        <f t="shared" si="103"/>
        <v>2500</v>
      </c>
      <c r="O795" s="21">
        <f t="shared" si="110"/>
        <v>0.20148984741078937</v>
      </c>
      <c r="P795" s="24">
        <v>23500</v>
      </c>
      <c r="Q795" s="18">
        <f t="shared" si="104"/>
        <v>2350</v>
      </c>
      <c r="R795" s="21">
        <f t="shared" si="105"/>
        <v>0.12940045656614202</v>
      </c>
    </row>
    <row r="796" spans="1:18" ht="15.5" x14ac:dyDescent="0.45">
      <c r="A796" s="12" t="s">
        <v>1627</v>
      </c>
      <c r="B796" s="25" t="s">
        <v>1628</v>
      </c>
      <c r="C796" s="14" t="str">
        <f>C795</f>
        <v>OBAT KERAS</v>
      </c>
      <c r="D796" s="27">
        <v>21348</v>
      </c>
      <c r="E796" s="16">
        <f t="shared" si="106"/>
        <v>21668.22</v>
      </c>
      <c r="F796" s="17">
        <f t="shared" si="102"/>
        <v>2166.8220000000001</v>
      </c>
      <c r="G796" s="18">
        <f t="shared" si="108"/>
        <v>0</v>
      </c>
      <c r="H796" s="18">
        <v>100</v>
      </c>
      <c r="I796" s="19" t="s">
        <v>29</v>
      </c>
      <c r="J796" s="28">
        <v>10</v>
      </c>
      <c r="K796" s="29">
        <v>5000</v>
      </c>
      <c r="L796" s="21">
        <f t="shared" si="109"/>
        <v>1.3075268757655218</v>
      </c>
      <c r="M796" s="30">
        <v>28000</v>
      </c>
      <c r="N796" s="23">
        <f t="shared" si="103"/>
        <v>2800</v>
      </c>
      <c r="O796" s="21">
        <f t="shared" si="110"/>
        <v>0.29221505042869228</v>
      </c>
      <c r="P796" s="24">
        <v>26000</v>
      </c>
      <c r="Q796" s="18">
        <f t="shared" si="104"/>
        <v>2600</v>
      </c>
      <c r="R796" s="21">
        <f t="shared" si="105"/>
        <v>0.1999139753980714</v>
      </c>
    </row>
    <row r="797" spans="1:18" ht="15.5" x14ac:dyDescent="0.45">
      <c r="A797" s="12" t="s">
        <v>1629</v>
      </c>
      <c r="B797" s="25" t="s">
        <v>1630</v>
      </c>
      <c r="C797" s="14" t="s">
        <v>32</v>
      </c>
      <c r="D797" s="27">
        <v>22000</v>
      </c>
      <c r="E797" s="16">
        <f t="shared" si="106"/>
        <v>22330</v>
      </c>
      <c r="F797" s="17">
        <f t="shared" si="102"/>
        <v>2233</v>
      </c>
      <c r="G797" s="18">
        <f t="shared" si="108"/>
        <v>0</v>
      </c>
      <c r="H797" s="18">
        <v>100</v>
      </c>
      <c r="I797" s="19" t="s">
        <v>29</v>
      </c>
      <c r="J797" s="19">
        <v>10</v>
      </c>
      <c r="K797" s="29">
        <v>3000</v>
      </c>
      <c r="L797" s="21">
        <f t="shared" si="109"/>
        <v>0.34348410210479174</v>
      </c>
      <c r="M797" s="30">
        <v>28000</v>
      </c>
      <c r="N797" s="23">
        <f t="shared" si="103"/>
        <v>2800</v>
      </c>
      <c r="O797" s="21">
        <f t="shared" si="110"/>
        <v>0.25391849529780564</v>
      </c>
      <c r="P797" s="24">
        <v>27000</v>
      </c>
      <c r="Q797" s="18">
        <f t="shared" si="104"/>
        <v>2700</v>
      </c>
      <c r="R797" s="21">
        <f t="shared" si="105"/>
        <v>0.20913569189431258</v>
      </c>
    </row>
    <row r="798" spans="1:18" ht="15.5" x14ac:dyDescent="0.45">
      <c r="A798" s="12" t="s">
        <v>1631</v>
      </c>
      <c r="B798" s="25" t="s">
        <v>1632</v>
      </c>
      <c r="C798" s="14" t="s">
        <v>32</v>
      </c>
      <c r="D798" s="15">
        <v>20870</v>
      </c>
      <c r="E798" s="16">
        <f t="shared" si="106"/>
        <v>21183.05</v>
      </c>
      <c r="F798" s="17">
        <f t="shared" si="102"/>
        <v>4236.6099999999997</v>
      </c>
      <c r="G798" s="18">
        <f t="shared" si="108"/>
        <v>0</v>
      </c>
      <c r="H798" s="18">
        <v>50</v>
      </c>
      <c r="I798" s="19" t="s">
        <v>29</v>
      </c>
      <c r="J798" s="19">
        <v>5</v>
      </c>
      <c r="K798" s="26">
        <v>6000</v>
      </c>
      <c r="L798" s="21">
        <f t="shared" si="109"/>
        <v>0.41622665291353239</v>
      </c>
      <c r="M798" s="22">
        <v>25000</v>
      </c>
      <c r="N798" s="23">
        <f t="shared" si="103"/>
        <v>5000</v>
      </c>
      <c r="O798" s="21">
        <f t="shared" si="110"/>
        <v>0.18018887742794365</v>
      </c>
      <c r="P798" s="24">
        <v>24000</v>
      </c>
      <c r="Q798" s="18">
        <f t="shared" si="104"/>
        <v>4800</v>
      </c>
      <c r="R798" s="21">
        <f t="shared" si="105"/>
        <v>0.13298132233082591</v>
      </c>
    </row>
    <row r="799" spans="1:18" ht="15.5" x14ac:dyDescent="0.45">
      <c r="A799" s="12" t="s">
        <v>1633</v>
      </c>
      <c r="B799" s="25" t="s">
        <v>1634</v>
      </c>
      <c r="C799" s="14" t="s">
        <v>32</v>
      </c>
      <c r="D799" s="28">
        <v>28723</v>
      </c>
      <c r="E799" s="16">
        <f t="shared" si="106"/>
        <v>29153.845000000001</v>
      </c>
      <c r="F799" s="17">
        <f t="shared" si="102"/>
        <v>2915.3845000000001</v>
      </c>
      <c r="G799" s="18">
        <f t="shared" si="108"/>
        <v>0</v>
      </c>
      <c r="H799" s="18">
        <v>100</v>
      </c>
      <c r="I799" s="28" t="s">
        <v>29</v>
      </c>
      <c r="J799" s="28">
        <v>10</v>
      </c>
      <c r="K799" s="29">
        <v>6000</v>
      </c>
      <c r="L799" s="21">
        <f t="shared" si="109"/>
        <v>1.0580475748567642</v>
      </c>
      <c r="M799" s="30">
        <v>35000</v>
      </c>
      <c r="N799" s="23">
        <f t="shared" si="103"/>
        <v>3500</v>
      </c>
      <c r="O799" s="21">
        <f t="shared" si="110"/>
        <v>0.20052775199977904</v>
      </c>
      <c r="P799" s="24">
        <v>33000</v>
      </c>
      <c r="Q799" s="18">
        <f t="shared" si="104"/>
        <v>3300</v>
      </c>
      <c r="R799" s="21">
        <f t="shared" si="105"/>
        <v>0.13192616617122024</v>
      </c>
    </row>
    <row r="800" spans="1:18" ht="15.5" x14ac:dyDescent="0.45">
      <c r="A800" s="12" t="s">
        <v>1635</v>
      </c>
      <c r="B800" s="25" t="s">
        <v>1636</v>
      </c>
      <c r="C800" s="14" t="str">
        <f>C797</f>
        <v>OBAT KERAS</v>
      </c>
      <c r="D800" s="15">
        <v>28349</v>
      </c>
      <c r="E800" s="16">
        <f t="shared" si="106"/>
        <v>28774.235000000001</v>
      </c>
      <c r="F800" s="17">
        <f t="shared" si="102"/>
        <v>2877.4234999999999</v>
      </c>
      <c r="G800" s="18">
        <f t="shared" si="108"/>
        <v>0</v>
      </c>
      <c r="H800" s="18">
        <v>100</v>
      </c>
      <c r="I800" s="19" t="s">
        <v>29</v>
      </c>
      <c r="J800" s="28">
        <v>10</v>
      </c>
      <c r="K800" s="26">
        <v>5000</v>
      </c>
      <c r="L800" s="21">
        <f t="shared" si="109"/>
        <v>0.73766565818344088</v>
      </c>
      <c r="M800" s="22">
        <v>35000</v>
      </c>
      <c r="N800" s="23">
        <f t="shared" si="103"/>
        <v>3500</v>
      </c>
      <c r="O800" s="21">
        <f t="shared" si="110"/>
        <v>0.21636596072840864</v>
      </c>
      <c r="P800" s="24">
        <v>33000</v>
      </c>
      <c r="Q800" s="18">
        <f t="shared" si="104"/>
        <v>3300</v>
      </c>
      <c r="R800" s="21">
        <f t="shared" si="105"/>
        <v>0.14685933440107102</v>
      </c>
    </row>
    <row r="801" spans="1:18" ht="15.5" x14ac:dyDescent="0.45">
      <c r="A801" s="12" t="s">
        <v>1637</v>
      </c>
      <c r="B801" s="25" t="s">
        <v>1638</v>
      </c>
      <c r="C801" s="14" t="str">
        <f>C800</f>
        <v>OBAT KERAS</v>
      </c>
      <c r="D801" s="15">
        <v>80864</v>
      </c>
      <c r="E801" s="16">
        <f t="shared" si="106"/>
        <v>82076.960000000006</v>
      </c>
      <c r="F801" s="17">
        <f t="shared" si="102"/>
        <v>8207.6959999999999</v>
      </c>
      <c r="G801" s="18">
        <f t="shared" si="108"/>
        <v>0</v>
      </c>
      <c r="H801" s="18">
        <v>100</v>
      </c>
      <c r="I801" s="19" t="s">
        <v>29</v>
      </c>
      <c r="J801" s="28">
        <v>10</v>
      </c>
      <c r="K801" s="26">
        <v>10000</v>
      </c>
      <c r="L801" s="21">
        <f t="shared" si="109"/>
        <v>0.21836871151173243</v>
      </c>
      <c r="M801" s="22">
        <v>94000</v>
      </c>
      <c r="N801" s="23">
        <f t="shared" si="103"/>
        <v>9400</v>
      </c>
      <c r="O801" s="21">
        <f t="shared" si="110"/>
        <v>0.14526658882102847</v>
      </c>
      <c r="P801" s="24">
        <v>94000</v>
      </c>
      <c r="Q801" s="18">
        <f t="shared" si="104"/>
        <v>9400</v>
      </c>
      <c r="R801" s="21">
        <f t="shared" si="105"/>
        <v>0.14526658882102847</v>
      </c>
    </row>
    <row r="802" spans="1:18" ht="15.5" x14ac:dyDescent="0.45">
      <c r="A802" s="12" t="s">
        <v>1639</v>
      </c>
      <c r="B802" s="25" t="s">
        <v>1640</v>
      </c>
      <c r="C802" s="14" t="s">
        <v>10</v>
      </c>
      <c r="D802" s="15">
        <v>43718</v>
      </c>
      <c r="E802" s="16">
        <f t="shared" si="106"/>
        <v>44373.77</v>
      </c>
      <c r="F802" s="17">
        <f t="shared" si="102"/>
        <v>4437.3769999999995</v>
      </c>
      <c r="G802" s="18">
        <f t="shared" si="108"/>
        <v>0</v>
      </c>
      <c r="H802" s="18">
        <v>100</v>
      </c>
      <c r="I802" s="19" t="s">
        <v>29</v>
      </c>
      <c r="J802" s="28">
        <v>10</v>
      </c>
      <c r="K802" s="26">
        <v>6000</v>
      </c>
      <c r="L802" s="21">
        <f t="shared" si="109"/>
        <v>0.35215015537332095</v>
      </c>
      <c r="M802" s="22">
        <v>54000</v>
      </c>
      <c r="N802" s="23">
        <f t="shared" si="103"/>
        <v>5400</v>
      </c>
      <c r="O802" s="21">
        <f t="shared" si="110"/>
        <v>0.21693513983598883</v>
      </c>
      <c r="P802" s="24">
        <v>53000</v>
      </c>
      <c r="Q802" s="18">
        <f t="shared" si="104"/>
        <v>5300</v>
      </c>
      <c r="R802" s="21">
        <f t="shared" si="105"/>
        <v>0.19439930391310015</v>
      </c>
    </row>
    <row r="803" spans="1:18" ht="15.5" x14ac:dyDescent="0.45">
      <c r="A803" s="12" t="s">
        <v>1641</v>
      </c>
      <c r="B803" s="25" t="s">
        <v>1642</v>
      </c>
      <c r="C803" s="14" t="str">
        <f>C802</f>
        <v>ALKES</v>
      </c>
      <c r="D803" s="28">
        <v>42000</v>
      </c>
      <c r="E803" s="16">
        <f t="shared" si="106"/>
        <v>42630</v>
      </c>
      <c r="F803" s="17">
        <f t="shared" si="102"/>
        <v>426.3</v>
      </c>
      <c r="G803" s="18">
        <f t="shared" si="108"/>
        <v>0</v>
      </c>
      <c r="H803" s="18">
        <v>100</v>
      </c>
      <c r="I803" s="28" t="s">
        <v>11</v>
      </c>
      <c r="J803" s="19">
        <v>100</v>
      </c>
      <c r="K803" s="29">
        <v>1000</v>
      </c>
      <c r="L803" s="21">
        <f t="shared" si="109"/>
        <v>1.3457658925639222</v>
      </c>
      <c r="M803" s="30">
        <v>55000</v>
      </c>
      <c r="N803" s="23">
        <f t="shared" si="103"/>
        <v>550</v>
      </c>
      <c r="O803" s="21">
        <f t="shared" si="110"/>
        <v>0.29017124091015711</v>
      </c>
      <c r="P803" s="24">
        <v>52000</v>
      </c>
      <c r="Q803" s="18">
        <f t="shared" si="104"/>
        <v>520</v>
      </c>
      <c r="R803" s="21">
        <f t="shared" si="105"/>
        <v>0.21979826413323947</v>
      </c>
    </row>
    <row r="804" spans="1:18" ht="15.5" x14ac:dyDescent="0.45">
      <c r="A804" s="12" t="s">
        <v>1643</v>
      </c>
      <c r="B804" s="25" t="s">
        <v>1644</v>
      </c>
      <c r="C804" s="14" t="str">
        <f>C803</f>
        <v>ALKES</v>
      </c>
      <c r="D804" s="92">
        <v>40000</v>
      </c>
      <c r="E804" s="16">
        <f t="shared" si="106"/>
        <v>40600</v>
      </c>
      <c r="F804" s="17">
        <f t="shared" si="102"/>
        <v>406</v>
      </c>
      <c r="G804" s="18">
        <f t="shared" si="108"/>
        <v>0</v>
      </c>
      <c r="H804" s="18">
        <v>100</v>
      </c>
      <c r="I804" s="28" t="s">
        <v>11</v>
      </c>
      <c r="J804" s="28">
        <v>100</v>
      </c>
      <c r="K804" s="29">
        <v>1000</v>
      </c>
      <c r="L804" s="21">
        <f t="shared" si="109"/>
        <v>1.4630541871921183</v>
      </c>
      <c r="M804" s="30">
        <v>55000</v>
      </c>
      <c r="N804" s="23">
        <f t="shared" si="103"/>
        <v>550</v>
      </c>
      <c r="O804" s="21">
        <f t="shared" si="110"/>
        <v>0.35467980295566504</v>
      </c>
      <c r="P804" s="24">
        <v>52000</v>
      </c>
      <c r="Q804" s="18">
        <f t="shared" si="104"/>
        <v>520</v>
      </c>
      <c r="R804" s="21">
        <f t="shared" si="105"/>
        <v>0.28078817733990147</v>
      </c>
    </row>
    <row r="805" spans="1:18" ht="15.5" x14ac:dyDescent="0.45">
      <c r="A805" s="12" t="s">
        <v>1645</v>
      </c>
      <c r="B805" s="25" t="s">
        <v>1646</v>
      </c>
      <c r="C805" s="14" t="str">
        <f>C804</f>
        <v>ALKES</v>
      </c>
      <c r="D805" s="28">
        <v>37000</v>
      </c>
      <c r="E805" s="16">
        <f t="shared" si="106"/>
        <v>37555</v>
      </c>
      <c r="F805" s="17">
        <f t="shared" si="102"/>
        <v>375.55</v>
      </c>
      <c r="G805" s="18">
        <f t="shared" si="108"/>
        <v>0</v>
      </c>
      <c r="H805" s="18">
        <v>100</v>
      </c>
      <c r="I805" s="28" t="s">
        <v>11</v>
      </c>
      <c r="J805" s="19">
        <v>100</v>
      </c>
      <c r="K805" s="29">
        <v>1000</v>
      </c>
      <c r="L805" s="21">
        <f t="shared" si="109"/>
        <v>1.6627612834509387</v>
      </c>
      <c r="M805" s="30">
        <v>55000</v>
      </c>
      <c r="N805" s="23">
        <f t="shared" si="103"/>
        <v>550</v>
      </c>
      <c r="O805" s="21">
        <f t="shared" si="110"/>
        <v>0.46451870589801619</v>
      </c>
      <c r="P805" s="24">
        <v>50000</v>
      </c>
      <c r="Q805" s="18">
        <f t="shared" si="104"/>
        <v>500</v>
      </c>
      <c r="R805" s="21">
        <f t="shared" si="105"/>
        <v>0.33138064172546927</v>
      </c>
    </row>
    <row r="806" spans="1:18" ht="15.5" x14ac:dyDescent="0.45">
      <c r="A806" s="12" t="s">
        <v>1647</v>
      </c>
      <c r="B806" s="25" t="s">
        <v>1648</v>
      </c>
      <c r="C806" s="14" t="str">
        <f>C801</f>
        <v>OBAT KERAS</v>
      </c>
      <c r="D806" s="28">
        <v>20201</v>
      </c>
      <c r="E806" s="16">
        <f t="shared" si="106"/>
        <v>20504.014999999999</v>
      </c>
      <c r="F806" s="17">
        <f t="shared" si="102"/>
        <v>2050.4014999999999</v>
      </c>
      <c r="G806" s="18">
        <f t="shared" si="108"/>
        <v>0</v>
      </c>
      <c r="H806" s="18">
        <v>100</v>
      </c>
      <c r="I806" s="28" t="s">
        <v>29</v>
      </c>
      <c r="J806" s="28">
        <v>10</v>
      </c>
      <c r="K806" s="29">
        <v>3000</v>
      </c>
      <c r="L806" s="21">
        <f t="shared" si="109"/>
        <v>0.46312807515991383</v>
      </c>
      <c r="M806" s="30">
        <v>25000</v>
      </c>
      <c r="N806" s="23">
        <f t="shared" si="103"/>
        <v>2500</v>
      </c>
      <c r="O806" s="21">
        <f t="shared" si="110"/>
        <v>0.21927339596659487</v>
      </c>
      <c r="P806" s="24">
        <v>24000</v>
      </c>
      <c r="Q806" s="18">
        <f t="shared" si="104"/>
        <v>2400</v>
      </c>
      <c r="R806" s="21">
        <f t="shared" si="105"/>
        <v>0.17050246012793108</v>
      </c>
    </row>
    <row r="807" spans="1:18" ht="15.5" x14ac:dyDescent="0.45">
      <c r="A807" s="12" t="s">
        <v>1649</v>
      </c>
      <c r="B807" s="25" t="s">
        <v>1650</v>
      </c>
      <c r="C807" s="14" t="s">
        <v>32</v>
      </c>
      <c r="D807" s="28">
        <v>11655</v>
      </c>
      <c r="E807" s="16">
        <f t="shared" si="106"/>
        <v>11829.825000000001</v>
      </c>
      <c r="F807" s="17">
        <f t="shared" si="102"/>
        <v>2365.9650000000001</v>
      </c>
      <c r="G807" s="18">
        <f t="shared" si="108"/>
        <v>0</v>
      </c>
      <c r="H807" s="18">
        <v>100</v>
      </c>
      <c r="I807" s="28" t="s">
        <v>29</v>
      </c>
      <c r="J807" s="19">
        <v>5</v>
      </c>
      <c r="K807" s="29">
        <v>5000</v>
      </c>
      <c r="L807" s="21">
        <f t="shared" si="109"/>
        <v>1.1133026059134432</v>
      </c>
      <c r="M807" s="30">
        <v>14000</v>
      </c>
      <c r="N807" s="23">
        <f t="shared" si="103"/>
        <v>2800</v>
      </c>
      <c r="O807" s="21">
        <f t="shared" si="110"/>
        <v>0.1834494593115282</v>
      </c>
      <c r="P807" s="24">
        <v>13200</v>
      </c>
      <c r="Q807" s="18">
        <f t="shared" si="104"/>
        <v>2640</v>
      </c>
      <c r="R807" s="21">
        <f t="shared" si="105"/>
        <v>0.11582377592229802</v>
      </c>
    </row>
    <row r="808" spans="1:18" ht="15.5" x14ac:dyDescent="0.45">
      <c r="A808" s="12" t="s">
        <v>1651</v>
      </c>
      <c r="B808" s="25" t="s">
        <v>1652</v>
      </c>
      <c r="C808" s="14" t="s">
        <v>10</v>
      </c>
      <c r="D808" s="28">
        <v>40000</v>
      </c>
      <c r="E808" s="16">
        <f t="shared" si="106"/>
        <v>40600</v>
      </c>
      <c r="F808" s="17">
        <f t="shared" si="102"/>
        <v>406</v>
      </c>
      <c r="G808" s="18">
        <f t="shared" si="108"/>
        <v>0</v>
      </c>
      <c r="H808" s="18">
        <v>100</v>
      </c>
      <c r="I808" s="28" t="s">
        <v>11</v>
      </c>
      <c r="J808" s="28">
        <v>100</v>
      </c>
      <c r="K808" s="29">
        <v>1000</v>
      </c>
      <c r="L808" s="21">
        <f t="shared" si="109"/>
        <v>1.4630541871921183</v>
      </c>
      <c r="M808" s="30">
        <v>55000</v>
      </c>
      <c r="N808" s="23">
        <f t="shared" si="103"/>
        <v>550</v>
      </c>
      <c r="O808" s="21">
        <f t="shared" si="110"/>
        <v>0.35467980295566504</v>
      </c>
      <c r="P808" s="24">
        <v>50000</v>
      </c>
      <c r="Q808" s="18">
        <f t="shared" si="104"/>
        <v>500</v>
      </c>
      <c r="R808" s="21">
        <f t="shared" si="105"/>
        <v>0.23152709359605911</v>
      </c>
    </row>
    <row r="809" spans="1:18" ht="15.5" x14ac:dyDescent="0.45">
      <c r="A809" s="12" t="s">
        <v>1653</v>
      </c>
      <c r="B809" s="25" t="s">
        <v>1654</v>
      </c>
      <c r="C809" s="14" t="s">
        <v>10</v>
      </c>
      <c r="D809" s="28">
        <v>40000</v>
      </c>
      <c r="E809" s="16">
        <f t="shared" si="106"/>
        <v>40600</v>
      </c>
      <c r="F809" s="17">
        <f t="shared" si="102"/>
        <v>406</v>
      </c>
      <c r="G809" s="18">
        <f t="shared" si="108"/>
        <v>0</v>
      </c>
      <c r="H809" s="18">
        <v>100</v>
      </c>
      <c r="I809" s="28" t="s">
        <v>11</v>
      </c>
      <c r="J809" s="28">
        <v>100</v>
      </c>
      <c r="K809" s="29">
        <v>1000</v>
      </c>
      <c r="L809" s="21">
        <f t="shared" si="109"/>
        <v>1.4630541871921183</v>
      </c>
      <c r="M809" s="30">
        <v>55000</v>
      </c>
      <c r="N809" s="23">
        <f t="shared" si="103"/>
        <v>550</v>
      </c>
      <c r="O809" s="21">
        <f t="shared" si="110"/>
        <v>0.35467980295566504</v>
      </c>
      <c r="P809" s="24">
        <v>52000</v>
      </c>
      <c r="Q809" s="18">
        <f t="shared" si="104"/>
        <v>520</v>
      </c>
      <c r="R809" s="21">
        <f t="shared" si="105"/>
        <v>0.28078817733990147</v>
      </c>
    </row>
    <row r="810" spans="1:18" ht="15.5" x14ac:dyDescent="0.45">
      <c r="A810" s="12" t="s">
        <v>1655</v>
      </c>
      <c r="B810" s="25" t="s">
        <v>1656</v>
      </c>
      <c r="C810" s="14" t="s">
        <v>10</v>
      </c>
      <c r="D810" s="28">
        <v>40000</v>
      </c>
      <c r="E810" s="16">
        <f t="shared" si="106"/>
        <v>40600</v>
      </c>
      <c r="F810" s="17">
        <f t="shared" si="102"/>
        <v>406</v>
      </c>
      <c r="G810" s="18">
        <f t="shared" si="108"/>
        <v>0</v>
      </c>
      <c r="H810" s="18">
        <v>100</v>
      </c>
      <c r="I810" s="28" t="s">
        <v>11</v>
      </c>
      <c r="J810" s="32">
        <v>100</v>
      </c>
      <c r="K810" s="29">
        <v>1000</v>
      </c>
      <c r="L810" s="21">
        <f t="shared" si="109"/>
        <v>1.4630541871921183</v>
      </c>
      <c r="M810" s="30">
        <v>50000</v>
      </c>
      <c r="N810" s="23">
        <f t="shared" si="103"/>
        <v>500</v>
      </c>
      <c r="O810" s="21">
        <f t="shared" si="110"/>
        <v>0.23152709359605911</v>
      </c>
      <c r="P810" s="24">
        <v>50000</v>
      </c>
      <c r="Q810" s="18">
        <f t="shared" si="104"/>
        <v>500</v>
      </c>
      <c r="R810" s="21">
        <f t="shared" si="105"/>
        <v>0.23152709359605911</v>
      </c>
    </row>
    <row r="811" spans="1:18" ht="15.5" x14ac:dyDescent="0.45">
      <c r="A811" s="12" t="s">
        <v>1657</v>
      </c>
      <c r="B811" s="25" t="s">
        <v>1658</v>
      </c>
      <c r="C811" s="14" t="s">
        <v>10</v>
      </c>
      <c r="D811" s="27">
        <v>63825</v>
      </c>
      <c r="E811" s="16">
        <f t="shared" si="106"/>
        <v>64782.375</v>
      </c>
      <c r="F811" s="17">
        <f t="shared" si="102"/>
        <v>647.82375000000002</v>
      </c>
      <c r="G811" s="18">
        <f t="shared" si="108"/>
        <v>0</v>
      </c>
      <c r="H811" s="18">
        <v>100</v>
      </c>
      <c r="I811" s="19" t="s">
        <v>11</v>
      </c>
      <c r="J811" s="19">
        <v>100</v>
      </c>
      <c r="K811" s="29">
        <v>2000</v>
      </c>
      <c r="L811" s="21">
        <f t="shared" si="109"/>
        <v>2.087259459073552</v>
      </c>
      <c r="M811" s="30">
        <v>80000</v>
      </c>
      <c r="N811" s="23">
        <f t="shared" si="103"/>
        <v>800</v>
      </c>
      <c r="O811" s="21">
        <f t="shared" si="110"/>
        <v>0.23490378362942077</v>
      </c>
      <c r="P811" s="24">
        <v>78000</v>
      </c>
      <c r="Q811" s="18">
        <f t="shared" si="104"/>
        <v>780</v>
      </c>
      <c r="R811" s="21">
        <f t="shared" si="105"/>
        <v>0.20403118903868525</v>
      </c>
    </row>
    <row r="812" spans="1:18" ht="15.5" x14ac:dyDescent="0.45">
      <c r="A812" s="12" t="s">
        <v>1659</v>
      </c>
      <c r="B812" s="25" t="s">
        <v>1660</v>
      </c>
      <c r="C812" s="14" t="str">
        <f>C810</f>
        <v>ALKES</v>
      </c>
      <c r="D812" s="28">
        <v>63825</v>
      </c>
      <c r="E812" s="16">
        <f t="shared" si="106"/>
        <v>64782.375</v>
      </c>
      <c r="F812" s="17">
        <f t="shared" si="102"/>
        <v>647.82375000000002</v>
      </c>
      <c r="G812" s="18">
        <f t="shared" si="108"/>
        <v>0</v>
      </c>
      <c r="H812" s="18">
        <v>100</v>
      </c>
      <c r="I812" s="28" t="s">
        <v>11</v>
      </c>
      <c r="J812" s="28">
        <v>100</v>
      </c>
      <c r="K812" s="29">
        <v>2000</v>
      </c>
      <c r="L812" s="21">
        <f t="shared" si="109"/>
        <v>2.087259459073552</v>
      </c>
      <c r="M812" s="30">
        <v>80000</v>
      </c>
      <c r="N812" s="23">
        <f t="shared" si="103"/>
        <v>800</v>
      </c>
      <c r="O812" s="21">
        <f t="shared" si="110"/>
        <v>0.23490378362942077</v>
      </c>
      <c r="P812" s="24">
        <v>78000</v>
      </c>
      <c r="Q812" s="18">
        <f t="shared" si="104"/>
        <v>780</v>
      </c>
      <c r="R812" s="21">
        <f t="shared" si="105"/>
        <v>0.20403118903868525</v>
      </c>
    </row>
    <row r="813" spans="1:18" ht="15.5" x14ac:dyDescent="0.45">
      <c r="A813" s="12" t="s">
        <v>1661</v>
      </c>
      <c r="B813" s="25" t="s">
        <v>1662</v>
      </c>
      <c r="C813" s="14" t="s">
        <v>10</v>
      </c>
      <c r="D813" s="15">
        <v>11000</v>
      </c>
      <c r="E813" s="16">
        <f t="shared" si="106"/>
        <v>11165</v>
      </c>
      <c r="F813" s="17">
        <f t="shared" si="102"/>
        <v>11165</v>
      </c>
      <c r="G813" s="18">
        <f t="shared" si="108"/>
        <v>0</v>
      </c>
      <c r="H813" s="18">
        <v>100</v>
      </c>
      <c r="I813" s="19" t="s">
        <v>1663</v>
      </c>
      <c r="J813" s="19">
        <v>1</v>
      </c>
      <c r="K813" s="26">
        <v>15000</v>
      </c>
      <c r="L813" s="21">
        <f t="shared" si="109"/>
        <v>0.34348410210479174</v>
      </c>
      <c r="M813" s="22">
        <v>13000</v>
      </c>
      <c r="N813" s="23">
        <f t="shared" si="103"/>
        <v>13000</v>
      </c>
      <c r="O813" s="21">
        <f t="shared" si="110"/>
        <v>0.16435288849081953</v>
      </c>
      <c r="P813" s="24">
        <v>13000</v>
      </c>
      <c r="Q813" s="18">
        <f t="shared" si="104"/>
        <v>13000</v>
      </c>
      <c r="R813" s="21">
        <f t="shared" si="105"/>
        <v>0.16435288849081953</v>
      </c>
    </row>
    <row r="814" spans="1:18" ht="15.5" x14ac:dyDescent="0.45">
      <c r="A814" s="12" t="s">
        <v>1664</v>
      </c>
      <c r="B814" s="25" t="s">
        <v>1665</v>
      </c>
      <c r="C814" s="14" t="s">
        <v>10</v>
      </c>
      <c r="D814" s="15">
        <v>11000</v>
      </c>
      <c r="E814" s="16">
        <f t="shared" si="106"/>
        <v>11165</v>
      </c>
      <c r="F814" s="17">
        <f t="shared" si="102"/>
        <v>11165</v>
      </c>
      <c r="G814" s="18">
        <f t="shared" si="108"/>
        <v>0</v>
      </c>
      <c r="H814" s="18">
        <v>100</v>
      </c>
      <c r="I814" s="19" t="s">
        <v>586</v>
      </c>
      <c r="J814" s="19">
        <v>1</v>
      </c>
      <c r="K814" s="26">
        <v>14000</v>
      </c>
      <c r="L814" s="21">
        <f t="shared" si="109"/>
        <v>0.25391849529780564</v>
      </c>
      <c r="M814" s="22">
        <v>13000</v>
      </c>
      <c r="N814" s="23">
        <f t="shared" si="103"/>
        <v>13000</v>
      </c>
      <c r="O814" s="21">
        <f t="shared" si="110"/>
        <v>0.16435288849081953</v>
      </c>
      <c r="P814" s="24">
        <v>13000</v>
      </c>
      <c r="Q814" s="18">
        <f t="shared" si="104"/>
        <v>13000</v>
      </c>
      <c r="R814" s="21">
        <f t="shared" si="105"/>
        <v>0.16435288849081953</v>
      </c>
    </row>
    <row r="815" spans="1:18" ht="15.5" x14ac:dyDescent="0.45">
      <c r="A815" s="12" t="s">
        <v>1666</v>
      </c>
      <c r="B815" s="25" t="s">
        <v>1667</v>
      </c>
      <c r="C815" s="14" t="s">
        <v>10</v>
      </c>
      <c r="D815" s="15">
        <v>7500</v>
      </c>
      <c r="E815" s="16">
        <f t="shared" si="106"/>
        <v>7612.5</v>
      </c>
      <c r="F815" s="17">
        <f t="shared" ref="F815:F847" si="111">E815/J815</f>
        <v>7612.5</v>
      </c>
      <c r="G815" s="18">
        <f t="shared" si="108"/>
        <v>0</v>
      </c>
      <c r="H815" s="18">
        <v>100</v>
      </c>
      <c r="I815" s="19" t="s">
        <v>586</v>
      </c>
      <c r="J815" s="28">
        <v>1</v>
      </c>
      <c r="K815" s="26">
        <v>14000</v>
      </c>
      <c r="L815" s="21">
        <f t="shared" si="109"/>
        <v>0.83908045977011492</v>
      </c>
      <c r="M815" s="22">
        <v>13000</v>
      </c>
      <c r="N815" s="23">
        <f t="shared" ref="N815:N847" si="112">M815/J815</f>
        <v>13000</v>
      </c>
      <c r="O815" s="21">
        <f t="shared" si="110"/>
        <v>0.70771756978653533</v>
      </c>
      <c r="P815" s="24">
        <v>13000</v>
      </c>
      <c r="Q815" s="18">
        <f t="shared" ref="Q815:Q834" si="113">P815/J815</f>
        <v>13000</v>
      </c>
      <c r="R815" s="21">
        <f t="shared" ref="R815:R847" si="114">(Q815-F815)/F815</f>
        <v>0.70771756978653533</v>
      </c>
    </row>
    <row r="816" spans="1:18" ht="15.5" x14ac:dyDescent="0.45">
      <c r="A816" s="12" t="s">
        <v>1668</v>
      </c>
      <c r="B816" s="25" t="s">
        <v>1669</v>
      </c>
      <c r="C816" s="14" t="s">
        <v>24</v>
      </c>
      <c r="D816" s="85">
        <v>7699</v>
      </c>
      <c r="E816" s="16">
        <f t="shared" si="106"/>
        <v>7814.4849999999997</v>
      </c>
      <c r="F816" s="17">
        <f t="shared" si="111"/>
        <v>781.44849999999997</v>
      </c>
      <c r="G816" s="18">
        <f t="shared" si="108"/>
        <v>0</v>
      </c>
      <c r="H816" s="18">
        <v>100</v>
      </c>
      <c r="I816" s="28" t="s">
        <v>29</v>
      </c>
      <c r="J816" s="28">
        <v>10</v>
      </c>
      <c r="K816" s="29">
        <v>4000</v>
      </c>
      <c r="L816" s="21">
        <f t="shared" si="109"/>
        <v>4.1186994408460702</v>
      </c>
      <c r="M816" s="30">
        <v>15000</v>
      </c>
      <c r="N816" s="23">
        <f t="shared" si="112"/>
        <v>1500</v>
      </c>
      <c r="O816" s="21">
        <f t="shared" si="110"/>
        <v>0.91951229031727622</v>
      </c>
      <c r="P816" s="24">
        <v>12000</v>
      </c>
      <c r="Q816" s="18">
        <f t="shared" si="113"/>
        <v>1200</v>
      </c>
      <c r="R816" s="21">
        <f t="shared" si="114"/>
        <v>0.53560983225382097</v>
      </c>
    </row>
    <row r="817" spans="1:18" ht="15.5" x14ac:dyDescent="0.45">
      <c r="A817" s="12" t="s">
        <v>1670</v>
      </c>
      <c r="B817" s="25" t="s">
        <v>1671</v>
      </c>
      <c r="C817" s="14" t="s">
        <v>10</v>
      </c>
      <c r="D817" s="28">
        <v>140980</v>
      </c>
      <c r="E817" s="16">
        <f t="shared" si="106"/>
        <v>143094.70000000001</v>
      </c>
      <c r="F817" s="17">
        <f t="shared" si="111"/>
        <v>14309.470000000001</v>
      </c>
      <c r="G817" s="18">
        <f t="shared" si="108"/>
        <v>0</v>
      </c>
      <c r="H817" s="18">
        <v>100</v>
      </c>
      <c r="I817" s="28" t="s">
        <v>29</v>
      </c>
      <c r="J817" s="28">
        <v>10</v>
      </c>
      <c r="K817" s="29">
        <v>17000</v>
      </c>
      <c r="L817" s="21">
        <f t="shared" si="109"/>
        <v>0.18802443416842124</v>
      </c>
      <c r="M817" s="30">
        <v>165000</v>
      </c>
      <c r="N817" s="23">
        <f t="shared" si="112"/>
        <v>16500</v>
      </c>
      <c r="O817" s="21">
        <f t="shared" si="110"/>
        <v>0.15308253904582061</v>
      </c>
      <c r="P817" s="24">
        <v>162000</v>
      </c>
      <c r="Q817" s="18">
        <f t="shared" si="113"/>
        <v>16200</v>
      </c>
      <c r="R817" s="21">
        <f t="shared" si="114"/>
        <v>0.13211740197226024</v>
      </c>
    </row>
    <row r="818" spans="1:18" ht="15.5" x14ac:dyDescent="0.45">
      <c r="A818" s="12" t="s">
        <v>1672</v>
      </c>
      <c r="B818" s="25" t="s">
        <v>1673</v>
      </c>
      <c r="C818" s="14" t="s">
        <v>10</v>
      </c>
      <c r="D818" s="28">
        <v>175000</v>
      </c>
      <c r="E818" s="16">
        <f t="shared" si="106"/>
        <v>177625</v>
      </c>
      <c r="F818" s="17">
        <f t="shared" si="111"/>
        <v>1776.25</v>
      </c>
      <c r="G818" s="18">
        <f t="shared" si="108"/>
        <v>0</v>
      </c>
      <c r="H818" s="18">
        <v>100</v>
      </c>
      <c r="I818" s="28" t="s">
        <v>11</v>
      </c>
      <c r="J818" s="28">
        <v>100</v>
      </c>
      <c r="K818" s="29">
        <v>2500</v>
      </c>
      <c r="L818" s="21">
        <f t="shared" si="109"/>
        <v>0.40745953553835329</v>
      </c>
      <c r="M818" s="30">
        <v>210000</v>
      </c>
      <c r="N818" s="23">
        <f t="shared" si="112"/>
        <v>2100</v>
      </c>
      <c r="O818" s="21">
        <f t="shared" si="110"/>
        <v>0.18226600985221675</v>
      </c>
      <c r="P818" s="24">
        <v>200000</v>
      </c>
      <c r="Q818" s="18">
        <f t="shared" si="113"/>
        <v>2000</v>
      </c>
      <c r="R818" s="21">
        <f t="shared" si="114"/>
        <v>0.12596762843068263</v>
      </c>
    </row>
    <row r="819" spans="1:18" ht="15.5" x14ac:dyDescent="0.45">
      <c r="A819" s="12" t="s">
        <v>1674</v>
      </c>
      <c r="B819" s="25" t="s">
        <v>1675</v>
      </c>
      <c r="C819" s="14" t="s">
        <v>10</v>
      </c>
      <c r="D819" s="28">
        <v>175000</v>
      </c>
      <c r="E819" s="16">
        <f t="shared" ref="E819:E882" si="115">(D819*1.5%)+D819</f>
        <v>177625</v>
      </c>
      <c r="F819" s="17">
        <f t="shared" si="111"/>
        <v>1776.25</v>
      </c>
      <c r="G819" s="18">
        <f t="shared" si="108"/>
        <v>0</v>
      </c>
      <c r="H819" s="18">
        <v>100</v>
      </c>
      <c r="I819" s="28" t="s">
        <v>11</v>
      </c>
      <c r="J819" s="19">
        <v>100</v>
      </c>
      <c r="K819" s="29">
        <v>2500</v>
      </c>
      <c r="L819" s="21">
        <f t="shared" si="109"/>
        <v>0.40745953553835329</v>
      </c>
      <c r="M819" s="30">
        <v>210000</v>
      </c>
      <c r="N819" s="23">
        <f t="shared" si="112"/>
        <v>2100</v>
      </c>
      <c r="O819" s="21">
        <f t="shared" si="110"/>
        <v>0.18226600985221675</v>
      </c>
      <c r="P819" s="24">
        <v>200000</v>
      </c>
      <c r="Q819" s="18">
        <f t="shared" si="113"/>
        <v>2000</v>
      </c>
      <c r="R819" s="21">
        <f t="shared" si="114"/>
        <v>0.12596762843068263</v>
      </c>
    </row>
    <row r="820" spans="1:18" ht="15.5" x14ac:dyDescent="0.45">
      <c r="A820" s="12" t="s">
        <v>1676</v>
      </c>
      <c r="B820" s="25" t="s">
        <v>1677</v>
      </c>
      <c r="C820" s="14" t="s">
        <v>24</v>
      </c>
      <c r="D820" s="28">
        <v>10152</v>
      </c>
      <c r="E820" s="16">
        <f t="shared" si="115"/>
        <v>10304.280000000001</v>
      </c>
      <c r="F820" s="17">
        <f t="shared" si="111"/>
        <v>1030.4280000000001</v>
      </c>
      <c r="G820" s="18">
        <f t="shared" si="108"/>
        <v>0</v>
      </c>
      <c r="H820" s="18">
        <v>100</v>
      </c>
      <c r="I820" s="28" t="s">
        <v>29</v>
      </c>
      <c r="J820" s="42">
        <v>10</v>
      </c>
      <c r="K820" s="29">
        <v>4000</v>
      </c>
      <c r="L820" s="21">
        <f t="shared" si="109"/>
        <v>2.8818820917133463</v>
      </c>
      <c r="M820" s="30">
        <v>15000</v>
      </c>
      <c r="N820" s="23">
        <f t="shared" si="112"/>
        <v>1500</v>
      </c>
      <c r="O820" s="21">
        <f t="shared" si="110"/>
        <v>0.4557057843925047</v>
      </c>
      <c r="P820" s="24">
        <v>12000</v>
      </c>
      <c r="Q820" s="18">
        <f t="shared" si="113"/>
        <v>1200</v>
      </c>
      <c r="R820" s="21">
        <f t="shared" si="114"/>
        <v>0.16456462751400378</v>
      </c>
    </row>
    <row r="821" spans="1:18" ht="15.5" x14ac:dyDescent="0.45">
      <c r="A821" s="12" t="s">
        <v>1678</v>
      </c>
      <c r="B821" s="25" t="s">
        <v>1679</v>
      </c>
      <c r="C821" s="14" t="s">
        <v>10</v>
      </c>
      <c r="D821" s="28">
        <v>175000</v>
      </c>
      <c r="E821" s="16">
        <f t="shared" si="115"/>
        <v>177625</v>
      </c>
      <c r="F821" s="17">
        <f t="shared" si="111"/>
        <v>1776.25</v>
      </c>
      <c r="G821" s="18">
        <f t="shared" si="108"/>
        <v>0</v>
      </c>
      <c r="H821" s="18">
        <v>100</v>
      </c>
      <c r="I821" s="28" t="s">
        <v>11</v>
      </c>
      <c r="J821" s="19">
        <v>100</v>
      </c>
      <c r="K821" s="29">
        <v>2500</v>
      </c>
      <c r="L821" s="21">
        <f t="shared" si="109"/>
        <v>0.40745953553835329</v>
      </c>
      <c r="M821" s="30">
        <v>210000</v>
      </c>
      <c r="N821" s="23">
        <f t="shared" si="112"/>
        <v>2100</v>
      </c>
      <c r="O821" s="21">
        <f t="shared" si="110"/>
        <v>0.18226600985221675</v>
      </c>
      <c r="P821" s="24">
        <v>200000</v>
      </c>
      <c r="Q821" s="18">
        <f t="shared" si="113"/>
        <v>2000</v>
      </c>
      <c r="R821" s="21">
        <f t="shared" si="114"/>
        <v>0.12596762843068263</v>
      </c>
    </row>
    <row r="822" spans="1:18" ht="15.5" x14ac:dyDescent="0.45">
      <c r="A822" s="12" t="s">
        <v>1680</v>
      </c>
      <c r="B822" s="25" t="s">
        <v>1681</v>
      </c>
      <c r="C822" s="14" t="s">
        <v>10</v>
      </c>
      <c r="D822" s="28">
        <v>75900</v>
      </c>
      <c r="E822" s="16">
        <f t="shared" si="115"/>
        <v>77038.5</v>
      </c>
      <c r="F822" s="17">
        <f t="shared" si="111"/>
        <v>1283.9749999999999</v>
      </c>
      <c r="G822" s="18">
        <f t="shared" si="108"/>
        <v>0</v>
      </c>
      <c r="H822" s="18">
        <v>100</v>
      </c>
      <c r="I822" s="28" t="s">
        <v>11</v>
      </c>
      <c r="J822" s="19">
        <v>60</v>
      </c>
      <c r="K822" s="29">
        <v>2500</v>
      </c>
      <c r="L822" s="21">
        <f t="shared" si="109"/>
        <v>0.94707840884752448</v>
      </c>
      <c r="M822" s="30">
        <v>100000</v>
      </c>
      <c r="N822" s="23">
        <f t="shared" si="112"/>
        <v>1666.6666666666667</v>
      </c>
      <c r="O822" s="21">
        <f t="shared" si="110"/>
        <v>0.29805227256501632</v>
      </c>
      <c r="P822" s="24">
        <v>95000</v>
      </c>
      <c r="Q822" s="18">
        <f t="shared" si="113"/>
        <v>1583.3333333333333</v>
      </c>
      <c r="R822" s="21">
        <f t="shared" si="114"/>
        <v>0.23314965893676542</v>
      </c>
    </row>
    <row r="823" spans="1:18" ht="15.5" x14ac:dyDescent="0.45">
      <c r="A823" s="12" t="s">
        <v>1682</v>
      </c>
      <c r="B823" s="25" t="s">
        <v>1683</v>
      </c>
      <c r="C823" s="14" t="s">
        <v>10</v>
      </c>
      <c r="D823" s="15">
        <v>7000</v>
      </c>
      <c r="E823" s="16">
        <f t="shared" si="115"/>
        <v>7105</v>
      </c>
      <c r="F823" s="17">
        <f t="shared" si="111"/>
        <v>7105</v>
      </c>
      <c r="G823" s="18">
        <f t="shared" si="108"/>
        <v>0</v>
      </c>
      <c r="H823" s="18">
        <v>100</v>
      </c>
      <c r="I823" s="19" t="s">
        <v>1663</v>
      </c>
      <c r="J823" s="32">
        <v>1</v>
      </c>
      <c r="K823" s="26">
        <v>10000</v>
      </c>
      <c r="L823" s="21">
        <f t="shared" si="109"/>
        <v>0.40745953553835329</v>
      </c>
      <c r="M823" s="22">
        <v>9500</v>
      </c>
      <c r="N823" s="23">
        <f t="shared" si="112"/>
        <v>9500</v>
      </c>
      <c r="O823" s="21">
        <f t="shared" si="110"/>
        <v>0.33708655876143562</v>
      </c>
      <c r="P823" s="24">
        <v>9500</v>
      </c>
      <c r="Q823" s="18">
        <f t="shared" si="113"/>
        <v>9500</v>
      </c>
      <c r="R823" s="21">
        <f t="shared" si="114"/>
        <v>0.33708655876143562</v>
      </c>
    </row>
    <row r="824" spans="1:18" ht="15.5" x14ac:dyDescent="0.45">
      <c r="A824" s="12" t="s">
        <v>1684</v>
      </c>
      <c r="B824" s="25" t="s">
        <v>1685</v>
      </c>
      <c r="C824" s="14" t="s">
        <v>10</v>
      </c>
      <c r="D824" s="15">
        <v>5273</v>
      </c>
      <c r="E824" s="16">
        <f t="shared" si="115"/>
        <v>5352.0950000000003</v>
      </c>
      <c r="F824" s="17">
        <f t="shared" si="111"/>
        <v>5352.0950000000003</v>
      </c>
      <c r="G824" s="18">
        <f t="shared" si="108"/>
        <v>0</v>
      </c>
      <c r="H824" s="18">
        <v>100</v>
      </c>
      <c r="I824" s="19" t="s">
        <v>1663</v>
      </c>
      <c r="J824" s="28">
        <v>1</v>
      </c>
      <c r="K824" s="26">
        <v>10000</v>
      </c>
      <c r="L824" s="21">
        <f t="shared" si="109"/>
        <v>0.86842722335832967</v>
      </c>
      <c r="M824" s="22">
        <v>9000</v>
      </c>
      <c r="N824" s="23">
        <f t="shared" si="112"/>
        <v>9000</v>
      </c>
      <c r="O824" s="21">
        <f t="shared" si="110"/>
        <v>0.68158450102249668</v>
      </c>
      <c r="P824" s="24">
        <v>9000</v>
      </c>
      <c r="Q824" s="18">
        <f t="shared" si="113"/>
        <v>9000</v>
      </c>
      <c r="R824" s="21">
        <f t="shared" si="114"/>
        <v>0.68158450102249668</v>
      </c>
    </row>
    <row r="825" spans="1:18" ht="15.5" x14ac:dyDescent="0.45">
      <c r="A825" s="12" t="s">
        <v>1686</v>
      </c>
      <c r="B825" s="25" t="s">
        <v>1687</v>
      </c>
      <c r="C825" s="14" t="s">
        <v>47</v>
      </c>
      <c r="D825" s="28">
        <v>78177</v>
      </c>
      <c r="E825" s="16">
        <f t="shared" si="115"/>
        <v>79349.654999999999</v>
      </c>
      <c r="F825" s="17">
        <f t="shared" si="111"/>
        <v>7934.9655000000002</v>
      </c>
      <c r="G825" s="18">
        <f t="shared" si="108"/>
        <v>0</v>
      </c>
      <c r="H825" s="18">
        <v>100</v>
      </c>
      <c r="I825" s="28" t="s">
        <v>29</v>
      </c>
      <c r="J825" s="19">
        <v>10</v>
      </c>
      <c r="K825" s="29">
        <v>12000</v>
      </c>
      <c r="L825" s="21">
        <f t="shared" si="109"/>
        <v>0.51229390978448486</v>
      </c>
      <c r="M825" s="30">
        <v>93000</v>
      </c>
      <c r="N825" s="23">
        <f t="shared" si="112"/>
        <v>9300</v>
      </c>
      <c r="O825" s="21">
        <f t="shared" si="110"/>
        <v>0.17202778008297576</v>
      </c>
      <c r="P825" s="24">
        <v>89000</v>
      </c>
      <c r="Q825" s="18">
        <f t="shared" si="113"/>
        <v>8900</v>
      </c>
      <c r="R825" s="21">
        <f t="shared" si="114"/>
        <v>0.12161798309015959</v>
      </c>
    </row>
    <row r="826" spans="1:18" ht="15.5" x14ac:dyDescent="0.45">
      <c r="A826" s="12" t="s">
        <v>1688</v>
      </c>
      <c r="B826" s="25" t="s">
        <v>1689</v>
      </c>
      <c r="C826" s="14" t="s">
        <v>47</v>
      </c>
      <c r="D826" s="15">
        <v>90909</v>
      </c>
      <c r="E826" s="16">
        <f t="shared" si="115"/>
        <v>92272.634999999995</v>
      </c>
      <c r="F826" s="17">
        <f t="shared" si="111"/>
        <v>9227.2634999999991</v>
      </c>
      <c r="G826" s="18">
        <f t="shared" si="108"/>
        <v>0</v>
      </c>
      <c r="H826" s="18">
        <v>100</v>
      </c>
      <c r="I826" s="19" t="s">
        <v>29</v>
      </c>
      <c r="J826" s="19">
        <v>10</v>
      </c>
      <c r="K826" s="26">
        <v>12000</v>
      </c>
      <c r="L826" s="21">
        <f t="shared" si="109"/>
        <v>0.30049391133134989</v>
      </c>
      <c r="M826" s="22">
        <v>108000</v>
      </c>
      <c r="N826" s="23">
        <f t="shared" si="112"/>
        <v>10800</v>
      </c>
      <c r="O826" s="21">
        <f t="shared" si="110"/>
        <v>0.1704445201982149</v>
      </c>
      <c r="P826" s="24">
        <v>105000</v>
      </c>
      <c r="Q826" s="18">
        <f t="shared" si="113"/>
        <v>10500</v>
      </c>
      <c r="R826" s="21">
        <f t="shared" si="114"/>
        <v>0.13793217241493114</v>
      </c>
    </row>
    <row r="827" spans="1:18" ht="15.5" x14ac:dyDescent="0.45">
      <c r="A827" s="12" t="s">
        <v>1690</v>
      </c>
      <c r="B827" s="25" t="s">
        <v>1691</v>
      </c>
      <c r="C827" s="14" t="s">
        <v>47</v>
      </c>
      <c r="D827" s="31">
        <v>118548</v>
      </c>
      <c r="E827" s="16">
        <f t="shared" si="115"/>
        <v>120326.22</v>
      </c>
      <c r="F827" s="17">
        <f t="shared" si="111"/>
        <v>12032.621999999999</v>
      </c>
      <c r="G827" s="18">
        <f t="shared" si="108"/>
        <v>0</v>
      </c>
      <c r="H827" s="33">
        <v>10</v>
      </c>
      <c r="I827" s="32" t="s">
        <v>29</v>
      </c>
      <c r="J827" s="19">
        <v>10</v>
      </c>
      <c r="K827" s="26">
        <v>15000</v>
      </c>
      <c r="L827" s="21">
        <f t="shared" si="109"/>
        <v>0.24661108775793014</v>
      </c>
      <c r="M827" s="22">
        <v>150000</v>
      </c>
      <c r="N827" s="23">
        <f t="shared" si="112"/>
        <v>15000</v>
      </c>
      <c r="O827" s="21">
        <f t="shared" si="110"/>
        <v>0.24661108775793014</v>
      </c>
      <c r="P827" s="24">
        <v>135000</v>
      </c>
      <c r="Q827" s="18">
        <f t="shared" si="113"/>
        <v>13500</v>
      </c>
      <c r="R827" s="21">
        <f t="shared" si="114"/>
        <v>0.12194997898213712</v>
      </c>
    </row>
    <row r="828" spans="1:18" ht="15.5" x14ac:dyDescent="0.45">
      <c r="A828" s="12" t="s">
        <v>1692</v>
      </c>
      <c r="B828" s="25" t="s">
        <v>1693</v>
      </c>
      <c r="C828" s="14" t="s">
        <v>32</v>
      </c>
      <c r="D828" s="15">
        <v>38154</v>
      </c>
      <c r="E828" s="16">
        <f t="shared" si="115"/>
        <v>38726.31</v>
      </c>
      <c r="F828" s="17">
        <f t="shared" si="111"/>
        <v>3872.6309999999999</v>
      </c>
      <c r="G828" s="18">
        <f t="shared" si="108"/>
        <v>0</v>
      </c>
      <c r="H828" s="18">
        <v>100</v>
      </c>
      <c r="I828" s="19" t="s">
        <v>29</v>
      </c>
      <c r="J828" s="32">
        <v>10</v>
      </c>
      <c r="K828" s="26">
        <v>5000</v>
      </c>
      <c r="L828" s="21">
        <f t="shared" si="109"/>
        <v>0.29111190815752913</v>
      </c>
      <c r="M828" s="22">
        <v>45000</v>
      </c>
      <c r="N828" s="23">
        <f t="shared" si="112"/>
        <v>4500</v>
      </c>
      <c r="O828" s="21">
        <f t="shared" si="110"/>
        <v>0.16200071734177621</v>
      </c>
      <c r="P828" s="24">
        <v>43000</v>
      </c>
      <c r="Q828" s="18">
        <f t="shared" si="113"/>
        <v>4300</v>
      </c>
      <c r="R828" s="21">
        <f t="shared" si="114"/>
        <v>0.11035624101547505</v>
      </c>
    </row>
    <row r="829" spans="1:18" ht="16.5" x14ac:dyDescent="0.45">
      <c r="A829" s="12" t="s">
        <v>1694</v>
      </c>
      <c r="B829" s="25" t="s">
        <v>1695</v>
      </c>
      <c r="C829" s="14" t="s">
        <v>24</v>
      </c>
      <c r="D829" s="93">
        <v>3195</v>
      </c>
      <c r="E829" s="16">
        <f t="shared" si="115"/>
        <v>3242.9250000000002</v>
      </c>
      <c r="F829" s="17">
        <f t="shared" si="111"/>
        <v>3242.9250000000002</v>
      </c>
      <c r="G829" s="18">
        <f t="shared" si="108"/>
        <v>0</v>
      </c>
      <c r="H829" s="18">
        <v>100</v>
      </c>
      <c r="I829" s="32" t="s">
        <v>48</v>
      </c>
      <c r="J829" s="19">
        <v>1</v>
      </c>
      <c r="K829" s="26">
        <v>5000</v>
      </c>
      <c r="L829" s="21">
        <f t="shared" si="109"/>
        <v>0.54181795755375151</v>
      </c>
      <c r="M829" s="22">
        <v>4000</v>
      </c>
      <c r="N829" s="23">
        <f t="shared" si="112"/>
        <v>4000</v>
      </c>
      <c r="O829" s="21">
        <f t="shared" si="110"/>
        <v>0.23345436604300124</v>
      </c>
      <c r="P829" s="24">
        <v>3800</v>
      </c>
      <c r="Q829" s="18">
        <f t="shared" si="113"/>
        <v>3800</v>
      </c>
      <c r="R829" s="21">
        <f t="shared" si="114"/>
        <v>0.17178164774085117</v>
      </c>
    </row>
    <row r="830" spans="1:18" ht="15.5" x14ac:dyDescent="0.45">
      <c r="A830" s="12" t="s">
        <v>1696</v>
      </c>
      <c r="B830" s="25" t="s">
        <v>1697</v>
      </c>
      <c r="C830" s="14" t="s">
        <v>24</v>
      </c>
      <c r="D830" s="15">
        <v>9075</v>
      </c>
      <c r="E830" s="16">
        <f t="shared" si="115"/>
        <v>9211.125</v>
      </c>
      <c r="F830" s="17">
        <f t="shared" si="111"/>
        <v>9211.125</v>
      </c>
      <c r="G830" s="18">
        <f t="shared" si="108"/>
        <v>0</v>
      </c>
      <c r="H830" s="18">
        <v>100</v>
      </c>
      <c r="I830" s="28" t="s">
        <v>11</v>
      </c>
      <c r="J830" s="32">
        <v>1</v>
      </c>
      <c r="K830" s="26">
        <v>11000</v>
      </c>
      <c r="L830" s="21">
        <f t="shared" si="109"/>
        <v>0.19420809075981491</v>
      </c>
      <c r="M830" s="22">
        <v>10500</v>
      </c>
      <c r="N830" s="23">
        <f t="shared" si="112"/>
        <v>10500</v>
      </c>
      <c r="O830" s="21">
        <f t="shared" si="110"/>
        <v>0.13992590481618694</v>
      </c>
      <c r="P830" s="70">
        <v>10500</v>
      </c>
      <c r="Q830" s="18">
        <f t="shared" si="113"/>
        <v>10500</v>
      </c>
      <c r="R830" s="21">
        <f t="shared" si="114"/>
        <v>0.13992590481618694</v>
      </c>
    </row>
    <row r="831" spans="1:18" ht="15.5" x14ac:dyDescent="0.45">
      <c r="A831" s="12" t="s">
        <v>1698</v>
      </c>
      <c r="B831" s="25" t="s">
        <v>1699</v>
      </c>
      <c r="C831" s="14" t="s">
        <v>24</v>
      </c>
      <c r="D831" s="15">
        <f>194250/12</f>
        <v>16187.5</v>
      </c>
      <c r="E831" s="16">
        <f t="shared" si="115"/>
        <v>16430.3125</v>
      </c>
      <c r="F831" s="17">
        <f t="shared" si="111"/>
        <v>16430.3125</v>
      </c>
      <c r="G831" s="18">
        <f t="shared" si="108"/>
        <v>0</v>
      </c>
      <c r="H831" s="18">
        <v>2</v>
      </c>
      <c r="I831" s="28" t="s">
        <v>11</v>
      </c>
      <c r="J831" s="42">
        <v>1</v>
      </c>
      <c r="K831" s="26">
        <v>20000</v>
      </c>
      <c r="L831" s="21">
        <f t="shared" si="109"/>
        <v>0.21726230100614338</v>
      </c>
      <c r="M831" s="22">
        <v>19000</v>
      </c>
      <c r="N831" s="23">
        <f t="shared" si="112"/>
        <v>19000</v>
      </c>
      <c r="O831" s="21">
        <f t="shared" si="110"/>
        <v>0.15639918595583621</v>
      </c>
      <c r="P831" s="70">
        <v>19000</v>
      </c>
      <c r="Q831" s="18">
        <f t="shared" si="113"/>
        <v>19000</v>
      </c>
      <c r="R831" s="21">
        <f t="shared" si="114"/>
        <v>0.15639918595583621</v>
      </c>
    </row>
    <row r="832" spans="1:18" ht="15.5" x14ac:dyDescent="0.45">
      <c r="A832" s="12" t="s">
        <v>1700</v>
      </c>
      <c r="B832" s="25" t="s">
        <v>1701</v>
      </c>
      <c r="C832" s="14" t="s">
        <v>24</v>
      </c>
      <c r="D832" s="15">
        <v>8800</v>
      </c>
      <c r="E832" s="16">
        <f t="shared" si="115"/>
        <v>8932</v>
      </c>
      <c r="F832" s="17">
        <f t="shared" si="111"/>
        <v>8932</v>
      </c>
      <c r="G832" s="18">
        <f t="shared" si="108"/>
        <v>0</v>
      </c>
      <c r="H832" s="18">
        <v>100</v>
      </c>
      <c r="I832" s="28" t="s">
        <v>11</v>
      </c>
      <c r="J832" s="19">
        <v>1</v>
      </c>
      <c r="K832" s="26">
        <v>11000</v>
      </c>
      <c r="L832" s="21">
        <f t="shared" si="109"/>
        <v>0.23152709359605911</v>
      </c>
      <c r="M832" s="22">
        <v>10500</v>
      </c>
      <c r="N832" s="23">
        <f t="shared" si="112"/>
        <v>10500</v>
      </c>
      <c r="O832" s="21">
        <f t="shared" si="110"/>
        <v>0.17554858934169279</v>
      </c>
      <c r="P832" s="70">
        <v>10500</v>
      </c>
      <c r="Q832" s="18">
        <f t="shared" si="113"/>
        <v>10500</v>
      </c>
      <c r="R832" s="21">
        <f t="shared" si="114"/>
        <v>0.17554858934169279</v>
      </c>
    </row>
    <row r="833" spans="1:18" ht="15.5" x14ac:dyDescent="0.45">
      <c r="A833" s="12" t="s">
        <v>1702</v>
      </c>
      <c r="B833" s="25" t="s">
        <v>1703</v>
      </c>
      <c r="C833" s="14" t="s">
        <v>953</v>
      </c>
      <c r="D833" s="15">
        <v>15300</v>
      </c>
      <c r="E833" s="16">
        <f t="shared" si="115"/>
        <v>15529.5</v>
      </c>
      <c r="F833" s="17">
        <f t="shared" si="111"/>
        <v>15529.5</v>
      </c>
      <c r="G833" s="18">
        <f t="shared" si="108"/>
        <v>0</v>
      </c>
      <c r="H833" s="18">
        <v>1</v>
      </c>
      <c r="I833" s="19" t="s">
        <v>48</v>
      </c>
      <c r="J833" s="32">
        <v>1</v>
      </c>
      <c r="K833" s="26">
        <v>19000</v>
      </c>
      <c r="L833" s="21">
        <f t="shared" si="109"/>
        <v>0.22347789690588879</v>
      </c>
      <c r="M833" s="22">
        <v>18000</v>
      </c>
      <c r="N833" s="23">
        <f t="shared" si="112"/>
        <v>18000</v>
      </c>
      <c r="O833" s="21">
        <f t="shared" si="110"/>
        <v>0.15908432338452622</v>
      </c>
      <c r="P833" s="24">
        <v>18000</v>
      </c>
      <c r="Q833" s="18">
        <f t="shared" si="113"/>
        <v>18000</v>
      </c>
      <c r="R833" s="21">
        <f t="shared" si="114"/>
        <v>0.15908432338452622</v>
      </c>
    </row>
    <row r="834" spans="1:18" ht="15.5" x14ac:dyDescent="0.45">
      <c r="A834" s="12" t="s">
        <v>1704</v>
      </c>
      <c r="B834" s="25" t="s">
        <v>1705</v>
      </c>
      <c r="C834" s="14" t="s">
        <v>24</v>
      </c>
      <c r="D834" s="31">
        <f>109560/12</f>
        <v>9130</v>
      </c>
      <c r="E834" s="16">
        <f t="shared" si="115"/>
        <v>9266.9500000000007</v>
      </c>
      <c r="F834" s="17">
        <f t="shared" si="111"/>
        <v>9266.9500000000007</v>
      </c>
      <c r="G834" s="18">
        <f t="shared" si="108"/>
        <v>0</v>
      </c>
      <c r="H834" s="18">
        <v>100</v>
      </c>
      <c r="I834" s="32" t="s">
        <v>48</v>
      </c>
      <c r="J834" s="32">
        <v>1</v>
      </c>
      <c r="K834" s="31">
        <v>11000</v>
      </c>
      <c r="L834" s="21">
        <f t="shared" si="109"/>
        <v>0.18701406611668339</v>
      </c>
      <c r="M834" s="22">
        <v>10500</v>
      </c>
      <c r="N834" s="23">
        <f t="shared" si="112"/>
        <v>10500</v>
      </c>
      <c r="O834" s="21">
        <f t="shared" si="110"/>
        <v>0.13305888129319779</v>
      </c>
      <c r="P834" s="22">
        <v>10500</v>
      </c>
      <c r="Q834" s="18">
        <f t="shared" si="113"/>
        <v>10500</v>
      </c>
      <c r="R834" s="21">
        <f t="shared" si="114"/>
        <v>0.13305888129319779</v>
      </c>
    </row>
    <row r="835" spans="1:18" ht="15.5" x14ac:dyDescent="0.45">
      <c r="A835" s="12" t="s">
        <v>1706</v>
      </c>
      <c r="B835" s="25" t="s">
        <v>1707</v>
      </c>
      <c r="C835" s="14" t="s">
        <v>24</v>
      </c>
      <c r="D835" s="15">
        <v>15300</v>
      </c>
      <c r="E835" s="16">
        <f t="shared" si="115"/>
        <v>15529.5</v>
      </c>
      <c r="F835" s="17">
        <f t="shared" si="111"/>
        <v>15529.5</v>
      </c>
      <c r="G835" s="18">
        <f t="shared" si="108"/>
        <v>0</v>
      </c>
      <c r="H835" s="18">
        <v>100</v>
      </c>
      <c r="I835" s="32" t="s">
        <v>48</v>
      </c>
      <c r="J835" s="19">
        <v>1</v>
      </c>
      <c r="K835" s="26">
        <v>18000</v>
      </c>
      <c r="L835" s="21">
        <f t="shared" si="109"/>
        <v>0.15908432338452622</v>
      </c>
      <c r="M835" s="22">
        <v>18000</v>
      </c>
      <c r="N835" s="23">
        <f t="shared" si="112"/>
        <v>18000</v>
      </c>
      <c r="O835" s="21">
        <f t="shared" si="110"/>
        <v>0.15908432338452622</v>
      </c>
      <c r="P835" s="70">
        <v>18000</v>
      </c>
      <c r="Q835" s="18">
        <f>P835</f>
        <v>18000</v>
      </c>
      <c r="R835" s="21">
        <f t="shared" si="114"/>
        <v>0.15908432338452622</v>
      </c>
    </row>
    <row r="836" spans="1:18" ht="15.5" x14ac:dyDescent="0.45">
      <c r="A836" s="12" t="s">
        <v>1708</v>
      </c>
      <c r="B836" s="25" t="s">
        <v>1709</v>
      </c>
      <c r="C836" s="14" t="s">
        <v>47</v>
      </c>
      <c r="D836" s="15">
        <v>18500</v>
      </c>
      <c r="E836" s="16">
        <f t="shared" si="115"/>
        <v>18777.5</v>
      </c>
      <c r="F836" s="17">
        <f t="shared" si="111"/>
        <v>1877.75</v>
      </c>
      <c r="G836" s="18">
        <f t="shared" si="108"/>
        <v>0</v>
      </c>
      <c r="H836" s="18">
        <v>100</v>
      </c>
      <c r="I836" s="19" t="s">
        <v>29</v>
      </c>
      <c r="J836" s="19">
        <v>10</v>
      </c>
      <c r="K836" s="26">
        <v>4000</v>
      </c>
      <c r="L836" s="21">
        <f t="shared" si="109"/>
        <v>1.130209026760751</v>
      </c>
      <c r="M836" s="22">
        <v>22000</v>
      </c>
      <c r="N836" s="23">
        <f t="shared" si="112"/>
        <v>2200</v>
      </c>
      <c r="O836" s="21">
        <f t="shared" si="110"/>
        <v>0.171614964718413</v>
      </c>
      <c r="P836" s="24">
        <v>21000</v>
      </c>
      <c r="Q836" s="18">
        <f t="shared" ref="Q836:Q847" si="116">P836/J836</f>
        <v>2100</v>
      </c>
      <c r="R836" s="21">
        <f t="shared" si="114"/>
        <v>0.11835973904939422</v>
      </c>
    </row>
    <row r="837" spans="1:18" ht="15.5" x14ac:dyDescent="0.45">
      <c r="A837" s="12" t="s">
        <v>1710</v>
      </c>
      <c r="B837" s="25" t="s">
        <v>1711</v>
      </c>
      <c r="C837" s="14" t="s">
        <v>24</v>
      </c>
      <c r="D837" s="15">
        <v>9400</v>
      </c>
      <c r="E837" s="16">
        <f t="shared" si="115"/>
        <v>9541</v>
      </c>
      <c r="F837" s="17">
        <f t="shared" si="111"/>
        <v>9541</v>
      </c>
      <c r="G837" s="18">
        <f t="shared" si="108"/>
        <v>0</v>
      </c>
      <c r="H837" s="18">
        <v>100</v>
      </c>
      <c r="I837" s="32" t="s">
        <v>48</v>
      </c>
      <c r="J837" s="19">
        <v>1</v>
      </c>
      <c r="K837" s="26">
        <v>16000</v>
      </c>
      <c r="L837" s="21">
        <f t="shared" si="109"/>
        <v>0.67697306362016563</v>
      </c>
      <c r="M837" s="22">
        <v>13200</v>
      </c>
      <c r="N837" s="23">
        <f t="shared" si="112"/>
        <v>13200</v>
      </c>
      <c r="O837" s="21">
        <f t="shared" si="110"/>
        <v>0.38350277748663664</v>
      </c>
      <c r="P837" s="94">
        <v>13000</v>
      </c>
      <c r="Q837" s="18">
        <f t="shared" si="116"/>
        <v>13000</v>
      </c>
      <c r="R837" s="21">
        <f t="shared" si="114"/>
        <v>0.36254061419138456</v>
      </c>
    </row>
    <row r="838" spans="1:18" ht="15.5" x14ac:dyDescent="0.45">
      <c r="A838" s="12" t="s">
        <v>1712</v>
      </c>
      <c r="B838" s="25" t="s">
        <v>1713</v>
      </c>
      <c r="C838" s="14" t="s">
        <v>24</v>
      </c>
      <c r="D838" s="15">
        <v>7951</v>
      </c>
      <c r="E838" s="16">
        <f t="shared" si="115"/>
        <v>8070.2650000000003</v>
      </c>
      <c r="F838" s="17">
        <f t="shared" si="111"/>
        <v>8070.2650000000003</v>
      </c>
      <c r="G838" s="18">
        <f t="shared" si="108"/>
        <v>0</v>
      </c>
      <c r="H838" s="18">
        <v>100</v>
      </c>
      <c r="I838" s="32" t="s">
        <v>48</v>
      </c>
      <c r="J838" s="19">
        <v>1</v>
      </c>
      <c r="K838" s="26">
        <v>10000</v>
      </c>
      <c r="L838" s="21">
        <f t="shared" si="109"/>
        <v>0.23911668328115615</v>
      </c>
      <c r="M838" s="22">
        <v>9500</v>
      </c>
      <c r="N838" s="23">
        <f t="shared" si="112"/>
        <v>9500</v>
      </c>
      <c r="O838" s="21">
        <f t="shared" si="110"/>
        <v>0.17716084911709834</v>
      </c>
      <c r="P838" s="70">
        <v>9000</v>
      </c>
      <c r="Q838" s="18">
        <f t="shared" si="116"/>
        <v>9000</v>
      </c>
      <c r="R838" s="21">
        <f t="shared" si="114"/>
        <v>0.11520501495304053</v>
      </c>
    </row>
    <row r="839" spans="1:18" ht="15.5" x14ac:dyDescent="0.45">
      <c r="A839" s="12" t="s">
        <v>1714</v>
      </c>
      <c r="B839" s="25" t="s">
        <v>1715</v>
      </c>
      <c r="C839" s="14" t="s">
        <v>24</v>
      </c>
      <c r="D839" s="15">
        <v>31500</v>
      </c>
      <c r="E839" s="16">
        <f t="shared" si="115"/>
        <v>31972.5</v>
      </c>
      <c r="F839" s="17">
        <f t="shared" si="111"/>
        <v>3197.25</v>
      </c>
      <c r="G839" s="18">
        <f t="shared" ref="G839:G847" si="117">F839*T839</f>
        <v>0</v>
      </c>
      <c r="H839" s="18">
        <v>100</v>
      </c>
      <c r="I839" s="19" t="s">
        <v>29</v>
      </c>
      <c r="J839" s="19">
        <v>10</v>
      </c>
      <c r="K839" s="26">
        <v>4000</v>
      </c>
      <c r="L839" s="21">
        <f t="shared" ref="L839:L847" si="118">(K839-F839)/F839</f>
        <v>0.25107514270075848</v>
      </c>
      <c r="M839" s="22">
        <v>37000</v>
      </c>
      <c r="N839" s="23">
        <f t="shared" si="112"/>
        <v>3700</v>
      </c>
      <c r="O839" s="21">
        <f t="shared" ref="O839:O847" si="119">(N839-F839)/F839</f>
        <v>0.15724450699820158</v>
      </c>
      <c r="P839" s="24">
        <v>36000</v>
      </c>
      <c r="Q839" s="18">
        <f t="shared" si="116"/>
        <v>3600</v>
      </c>
      <c r="R839" s="21">
        <f t="shared" si="114"/>
        <v>0.12596762843068263</v>
      </c>
    </row>
    <row r="840" spans="1:18" ht="15.5" x14ac:dyDescent="0.45">
      <c r="A840" s="12" t="s">
        <v>1716</v>
      </c>
      <c r="B840" s="25" t="s">
        <v>1717</v>
      </c>
      <c r="C840" s="14" t="s">
        <v>32</v>
      </c>
      <c r="D840" s="15">
        <v>14838</v>
      </c>
      <c r="E840" s="16">
        <f t="shared" si="115"/>
        <v>15060.57</v>
      </c>
      <c r="F840" s="17">
        <f t="shared" si="111"/>
        <v>1506.057</v>
      </c>
      <c r="G840" s="18">
        <f t="shared" si="117"/>
        <v>0</v>
      </c>
      <c r="H840" s="18">
        <v>100</v>
      </c>
      <c r="I840" s="19" t="s">
        <v>29</v>
      </c>
      <c r="J840" s="32">
        <v>10</v>
      </c>
      <c r="K840" s="26">
        <v>3000</v>
      </c>
      <c r="L840" s="21">
        <f t="shared" si="118"/>
        <v>0.9919564797348307</v>
      </c>
      <c r="M840" s="22">
        <v>19000</v>
      </c>
      <c r="N840" s="23">
        <f t="shared" si="112"/>
        <v>1900</v>
      </c>
      <c r="O840" s="21">
        <f t="shared" si="119"/>
        <v>0.2615724371653928</v>
      </c>
      <c r="P840" s="24">
        <v>18000</v>
      </c>
      <c r="Q840" s="18">
        <f t="shared" si="116"/>
        <v>1800</v>
      </c>
      <c r="R840" s="21">
        <f t="shared" si="114"/>
        <v>0.19517388784089845</v>
      </c>
    </row>
    <row r="841" spans="1:18" ht="15.5" x14ac:dyDescent="0.45">
      <c r="A841" s="12" t="s">
        <v>1718</v>
      </c>
      <c r="B841" s="25" t="s">
        <v>1719</v>
      </c>
      <c r="C841" s="14" t="str">
        <f>C840</f>
        <v>OBAT KERAS</v>
      </c>
      <c r="D841" s="15">
        <v>19443</v>
      </c>
      <c r="E841" s="16">
        <f t="shared" si="115"/>
        <v>19734.645</v>
      </c>
      <c r="F841" s="17">
        <f t="shared" si="111"/>
        <v>1973.4645</v>
      </c>
      <c r="G841" s="18">
        <f t="shared" si="117"/>
        <v>0</v>
      </c>
      <c r="H841" s="18">
        <v>100</v>
      </c>
      <c r="I841" s="19" t="s">
        <v>29</v>
      </c>
      <c r="J841" s="19">
        <v>10</v>
      </c>
      <c r="K841" s="26">
        <v>4000</v>
      </c>
      <c r="L841" s="21">
        <f t="shared" si="118"/>
        <v>1.0268923003175379</v>
      </c>
      <c r="M841" s="22">
        <v>23000</v>
      </c>
      <c r="N841" s="23">
        <f t="shared" si="112"/>
        <v>2300</v>
      </c>
      <c r="O841" s="21">
        <f t="shared" si="119"/>
        <v>0.16546307268258434</v>
      </c>
      <c r="P841" s="24">
        <v>22000</v>
      </c>
      <c r="Q841" s="18">
        <f t="shared" si="116"/>
        <v>2200</v>
      </c>
      <c r="R841" s="21">
        <f t="shared" si="114"/>
        <v>0.11479076517464588</v>
      </c>
    </row>
    <row r="842" spans="1:18" ht="15.5" x14ac:dyDescent="0.45">
      <c r="A842" s="12" t="s">
        <v>1720</v>
      </c>
      <c r="B842" s="25" t="s">
        <v>1721</v>
      </c>
      <c r="C842" s="14" t="str">
        <f>C841</f>
        <v>OBAT KERAS</v>
      </c>
      <c r="D842" s="15">
        <v>33000</v>
      </c>
      <c r="E842" s="16">
        <f t="shared" si="115"/>
        <v>33495</v>
      </c>
      <c r="F842" s="17">
        <f t="shared" si="111"/>
        <v>3349.5</v>
      </c>
      <c r="G842" s="18">
        <f t="shared" si="117"/>
        <v>0</v>
      </c>
      <c r="H842" s="18">
        <v>100</v>
      </c>
      <c r="I842" s="19" t="s">
        <v>29</v>
      </c>
      <c r="J842" s="19">
        <v>10</v>
      </c>
      <c r="K842" s="26">
        <v>5000</v>
      </c>
      <c r="L842" s="21">
        <f t="shared" si="118"/>
        <v>0.49276011344976861</v>
      </c>
      <c r="M842" s="22">
        <v>38500</v>
      </c>
      <c r="N842" s="23">
        <f t="shared" si="112"/>
        <v>3850</v>
      </c>
      <c r="O842" s="21">
        <f t="shared" si="119"/>
        <v>0.14942528735632185</v>
      </c>
      <c r="P842" s="24">
        <v>37500</v>
      </c>
      <c r="Q842" s="18">
        <f t="shared" si="116"/>
        <v>3750</v>
      </c>
      <c r="R842" s="21">
        <f t="shared" si="114"/>
        <v>0.11957008508732647</v>
      </c>
    </row>
    <row r="843" spans="1:18" ht="15.5" x14ac:dyDescent="0.45">
      <c r="A843" s="12" t="s">
        <v>1722</v>
      </c>
      <c r="B843" s="25" t="s">
        <v>1723</v>
      </c>
      <c r="C843" s="14" t="str">
        <f>C842</f>
        <v>OBAT KERAS</v>
      </c>
      <c r="D843" s="15">
        <v>34500</v>
      </c>
      <c r="E843" s="16">
        <f t="shared" si="115"/>
        <v>35017.5</v>
      </c>
      <c r="F843" s="17">
        <f t="shared" si="111"/>
        <v>3501.75</v>
      </c>
      <c r="G843" s="18">
        <f t="shared" si="117"/>
        <v>0</v>
      </c>
      <c r="H843" s="18">
        <v>100</v>
      </c>
      <c r="I843" s="19" t="s">
        <v>29</v>
      </c>
      <c r="J843" s="19">
        <v>10</v>
      </c>
      <c r="K843" s="26">
        <v>8000</v>
      </c>
      <c r="L843" s="21">
        <f t="shared" si="118"/>
        <v>1.2845719997144285</v>
      </c>
      <c r="M843" s="22">
        <v>42000</v>
      </c>
      <c r="N843" s="23">
        <f t="shared" si="112"/>
        <v>4200</v>
      </c>
      <c r="O843" s="21">
        <f t="shared" si="119"/>
        <v>0.19940029985007496</v>
      </c>
      <c r="P843" s="24">
        <v>39000</v>
      </c>
      <c r="Q843" s="18">
        <f t="shared" si="116"/>
        <v>3900</v>
      </c>
      <c r="R843" s="21">
        <f t="shared" si="114"/>
        <v>0.1137288498607839</v>
      </c>
    </row>
    <row r="844" spans="1:18" ht="15.5" x14ac:dyDescent="0.45">
      <c r="A844" s="12" t="s">
        <v>1724</v>
      </c>
      <c r="B844" s="25" t="s">
        <v>1725</v>
      </c>
      <c r="C844" s="14" t="str">
        <f>C843</f>
        <v>OBAT KERAS</v>
      </c>
      <c r="D844" s="15">
        <v>16601</v>
      </c>
      <c r="E844" s="16">
        <f t="shared" si="115"/>
        <v>16850.014999999999</v>
      </c>
      <c r="F844" s="17">
        <f t="shared" si="111"/>
        <v>1685.0014999999999</v>
      </c>
      <c r="G844" s="18">
        <f t="shared" si="117"/>
        <v>0</v>
      </c>
      <c r="H844" s="18">
        <v>100</v>
      </c>
      <c r="I844" s="19" t="s">
        <v>29</v>
      </c>
      <c r="J844" s="19">
        <v>10</v>
      </c>
      <c r="K844" s="26">
        <v>4000</v>
      </c>
      <c r="L844" s="21">
        <f t="shared" si="118"/>
        <v>1.3738851271052284</v>
      </c>
      <c r="M844" s="22">
        <v>20500</v>
      </c>
      <c r="N844" s="23">
        <f t="shared" si="112"/>
        <v>2050</v>
      </c>
      <c r="O844" s="21">
        <f t="shared" si="119"/>
        <v>0.21661612764142951</v>
      </c>
      <c r="P844" s="24">
        <v>19500</v>
      </c>
      <c r="Q844" s="18">
        <f t="shared" si="116"/>
        <v>1950</v>
      </c>
      <c r="R844" s="21">
        <f t="shared" si="114"/>
        <v>0.1572689994637988</v>
      </c>
    </row>
    <row r="845" spans="1:18" ht="15.5" x14ac:dyDescent="0.45">
      <c r="A845" s="12" t="s">
        <v>1726</v>
      </c>
      <c r="B845" s="25" t="s">
        <v>1727</v>
      </c>
      <c r="C845" s="14" t="s">
        <v>47</v>
      </c>
      <c r="D845" s="15">
        <v>42809</v>
      </c>
      <c r="E845" s="16">
        <f t="shared" si="115"/>
        <v>43451.135000000002</v>
      </c>
      <c r="F845" s="17">
        <f t="shared" si="111"/>
        <v>4345.1135000000004</v>
      </c>
      <c r="G845" s="18">
        <f t="shared" si="117"/>
        <v>0</v>
      </c>
      <c r="H845" s="18">
        <v>100</v>
      </c>
      <c r="I845" s="19" t="s">
        <v>29</v>
      </c>
      <c r="J845" s="19">
        <v>10</v>
      </c>
      <c r="K845" s="26">
        <v>7000</v>
      </c>
      <c r="L845" s="21">
        <f t="shared" si="118"/>
        <v>0.61100509802563252</v>
      </c>
      <c r="M845" s="22">
        <v>52000</v>
      </c>
      <c r="N845" s="23">
        <f t="shared" si="112"/>
        <v>5200</v>
      </c>
      <c r="O845" s="21">
        <f t="shared" si="119"/>
        <v>0.19674664424761276</v>
      </c>
      <c r="P845" s="40">
        <v>48500</v>
      </c>
      <c r="Q845" s="18">
        <f t="shared" si="116"/>
        <v>4850</v>
      </c>
      <c r="R845" s="21">
        <f t="shared" si="114"/>
        <v>0.11619638934633113</v>
      </c>
    </row>
    <row r="846" spans="1:18" ht="15.5" x14ac:dyDescent="0.45">
      <c r="A846" s="12" t="s">
        <v>1728</v>
      </c>
      <c r="B846" s="25" t="s">
        <v>1729</v>
      </c>
      <c r="C846" s="14" t="s">
        <v>47</v>
      </c>
      <c r="D846" s="15">
        <v>28000</v>
      </c>
      <c r="E846" s="16">
        <f t="shared" si="115"/>
        <v>28420</v>
      </c>
      <c r="F846" s="17">
        <f t="shared" si="111"/>
        <v>1421</v>
      </c>
      <c r="G846" s="18">
        <f t="shared" si="117"/>
        <v>0</v>
      </c>
      <c r="H846" s="18">
        <v>100</v>
      </c>
      <c r="I846" s="19" t="s">
        <v>29</v>
      </c>
      <c r="J846" s="19">
        <v>20</v>
      </c>
      <c r="K846" s="26">
        <v>3000</v>
      </c>
      <c r="L846" s="21">
        <f t="shared" si="118"/>
        <v>1.11118930330753</v>
      </c>
      <c r="M846" s="22">
        <v>33000</v>
      </c>
      <c r="N846" s="23">
        <f t="shared" si="112"/>
        <v>1650</v>
      </c>
      <c r="O846" s="21">
        <f t="shared" si="119"/>
        <v>0.16115411681914146</v>
      </c>
      <c r="P846" s="24">
        <v>32000</v>
      </c>
      <c r="Q846" s="18">
        <f t="shared" si="116"/>
        <v>1600</v>
      </c>
      <c r="R846" s="21">
        <f t="shared" si="114"/>
        <v>0.12596762843068263</v>
      </c>
    </row>
    <row r="847" spans="1:18" ht="15.5" x14ac:dyDescent="0.45">
      <c r="A847" s="12" t="s">
        <v>1730</v>
      </c>
      <c r="B847" s="25" t="s">
        <v>1731</v>
      </c>
      <c r="C847" s="14" t="str">
        <f>C844</f>
        <v>OBAT KERAS</v>
      </c>
      <c r="D847" s="15">
        <v>22750</v>
      </c>
      <c r="E847" s="16">
        <f t="shared" si="115"/>
        <v>23091.25</v>
      </c>
      <c r="F847" s="17">
        <f t="shared" si="111"/>
        <v>2309.125</v>
      </c>
      <c r="G847" s="18">
        <f t="shared" si="117"/>
        <v>0</v>
      </c>
      <c r="H847" s="18">
        <v>100</v>
      </c>
      <c r="I847" s="19" t="s">
        <v>29</v>
      </c>
      <c r="J847" s="32">
        <v>10</v>
      </c>
      <c r="K847" s="26">
        <v>5000</v>
      </c>
      <c r="L847" s="21">
        <f t="shared" si="118"/>
        <v>1.1653223623666973</v>
      </c>
      <c r="M847" s="22">
        <v>27000</v>
      </c>
      <c r="N847" s="23">
        <f t="shared" si="112"/>
        <v>2700</v>
      </c>
      <c r="O847" s="21">
        <f t="shared" si="119"/>
        <v>0.16927407567801656</v>
      </c>
      <c r="P847" s="24">
        <v>26000</v>
      </c>
      <c r="Q847" s="18">
        <f t="shared" si="116"/>
        <v>2600</v>
      </c>
      <c r="R847" s="21">
        <f t="shared" si="114"/>
        <v>0.12596762843068263</v>
      </c>
    </row>
    <row r="848" spans="1:18" ht="15.5" x14ac:dyDescent="0.45">
      <c r="A848" s="12" t="s">
        <v>1732</v>
      </c>
      <c r="B848" s="25" t="s">
        <v>1733</v>
      </c>
      <c r="C848" s="14" t="str">
        <f>C847</f>
        <v>OBAT KERAS</v>
      </c>
      <c r="D848" s="15"/>
      <c r="E848" s="16">
        <f t="shared" si="115"/>
        <v>0</v>
      </c>
      <c r="F848" s="17"/>
      <c r="G848" s="18"/>
      <c r="H848" s="18"/>
      <c r="I848" s="19"/>
      <c r="J848" s="28"/>
      <c r="K848" s="26"/>
      <c r="L848" s="21"/>
      <c r="M848" s="22"/>
      <c r="N848" s="23"/>
      <c r="O848" s="21"/>
      <c r="P848" s="24"/>
      <c r="Q848" s="18"/>
      <c r="R848" s="21"/>
    </row>
    <row r="849" spans="1:18" ht="15.5" x14ac:dyDescent="0.45">
      <c r="A849" s="12" t="s">
        <v>1734</v>
      </c>
      <c r="B849" s="25" t="s">
        <v>1735</v>
      </c>
      <c r="C849" s="14" t="str">
        <f>C848</f>
        <v>OBAT KERAS</v>
      </c>
      <c r="D849" s="15">
        <v>19650</v>
      </c>
      <c r="E849" s="16">
        <f t="shared" si="115"/>
        <v>19944.75</v>
      </c>
      <c r="F849" s="17">
        <f t="shared" ref="F849:F912" si="120">E849/J849</f>
        <v>6648.25</v>
      </c>
      <c r="G849" s="18">
        <f t="shared" ref="G849:G912" si="121">F849*T849</f>
        <v>0</v>
      </c>
      <c r="H849" s="18">
        <v>100</v>
      </c>
      <c r="I849" s="19" t="s">
        <v>29</v>
      </c>
      <c r="J849" s="28">
        <v>3</v>
      </c>
      <c r="K849" s="26">
        <v>9000</v>
      </c>
      <c r="L849" s="21">
        <f t="shared" ref="L849:L912" si="122">(K849-F849)/F849</f>
        <v>0.35373970593765275</v>
      </c>
      <c r="M849" s="22">
        <v>23000</v>
      </c>
      <c r="N849" s="23">
        <f t="shared" ref="N849:N914" si="123">M849/J849</f>
        <v>7666.666666666667</v>
      </c>
      <c r="O849" s="21">
        <f t="shared" ref="O849:O912" si="124">(N849-F849)/F849</f>
        <v>0.15318567542837092</v>
      </c>
      <c r="P849" s="24">
        <v>23000</v>
      </c>
      <c r="Q849" s="18">
        <f t="shared" ref="Q849:Q914" si="125">P849/J849</f>
        <v>7666.666666666667</v>
      </c>
      <c r="R849" s="21">
        <f t="shared" ref="R849:R912" si="126">(Q849-F849)/F849</f>
        <v>0.15318567542837092</v>
      </c>
    </row>
    <row r="850" spans="1:18" ht="15.5" x14ac:dyDescent="0.45">
      <c r="A850" s="12" t="s">
        <v>1736</v>
      </c>
      <c r="B850" s="25" t="s">
        <v>1737</v>
      </c>
      <c r="C850" s="14" t="s">
        <v>47</v>
      </c>
      <c r="D850" s="15">
        <v>24750</v>
      </c>
      <c r="E850" s="16">
        <f t="shared" si="115"/>
        <v>25121.25</v>
      </c>
      <c r="F850" s="17">
        <f t="shared" si="120"/>
        <v>2512.125</v>
      </c>
      <c r="G850" s="18">
        <f t="shared" si="121"/>
        <v>0</v>
      </c>
      <c r="H850" s="18">
        <v>100</v>
      </c>
      <c r="I850" s="19" t="s">
        <v>29</v>
      </c>
      <c r="J850" s="28">
        <v>10</v>
      </c>
      <c r="K850" s="26">
        <v>4000</v>
      </c>
      <c r="L850" s="21">
        <f t="shared" si="122"/>
        <v>0.59227745434641987</v>
      </c>
      <c r="M850" s="22">
        <v>30000</v>
      </c>
      <c r="N850" s="23">
        <f t="shared" si="123"/>
        <v>3000</v>
      </c>
      <c r="O850" s="21">
        <f t="shared" si="124"/>
        <v>0.19420809075981491</v>
      </c>
      <c r="P850" s="24">
        <v>28000</v>
      </c>
      <c r="Q850" s="18">
        <f t="shared" si="125"/>
        <v>2800</v>
      </c>
      <c r="R850" s="21">
        <f t="shared" si="126"/>
        <v>0.11459421804249391</v>
      </c>
    </row>
    <row r="851" spans="1:18" ht="15.5" x14ac:dyDescent="0.45">
      <c r="A851" s="12" t="s">
        <v>1738</v>
      </c>
      <c r="B851" s="25" t="s">
        <v>1739</v>
      </c>
      <c r="C851" s="14" t="str">
        <f>C850</f>
        <v>OBAT BEBAS TERBATAS</v>
      </c>
      <c r="D851" s="15">
        <v>20868</v>
      </c>
      <c r="E851" s="16">
        <f t="shared" si="115"/>
        <v>21181.02</v>
      </c>
      <c r="F851" s="17">
        <f t="shared" si="120"/>
        <v>2118.1019999999999</v>
      </c>
      <c r="G851" s="18">
        <f t="shared" si="121"/>
        <v>0</v>
      </c>
      <c r="H851" s="18">
        <v>100</v>
      </c>
      <c r="I851" s="32" t="s">
        <v>29</v>
      </c>
      <c r="J851" s="19">
        <v>10</v>
      </c>
      <c r="K851" s="26">
        <v>4000</v>
      </c>
      <c r="L851" s="21">
        <f t="shared" si="122"/>
        <v>0.88848317975243885</v>
      </c>
      <c r="M851" s="22">
        <v>27000</v>
      </c>
      <c r="N851" s="23">
        <f t="shared" si="123"/>
        <v>2700</v>
      </c>
      <c r="O851" s="21">
        <f t="shared" si="124"/>
        <v>0.27472614633289621</v>
      </c>
      <c r="P851" s="40">
        <v>26000</v>
      </c>
      <c r="Q851" s="18">
        <f t="shared" si="125"/>
        <v>2600</v>
      </c>
      <c r="R851" s="21">
        <f t="shared" si="126"/>
        <v>0.22751406683908526</v>
      </c>
    </row>
    <row r="852" spans="1:18" ht="15.5" x14ac:dyDescent="0.45">
      <c r="A852" s="12" t="s">
        <v>1740</v>
      </c>
      <c r="B852" s="25" t="s">
        <v>1741</v>
      </c>
      <c r="C852" s="14" t="s">
        <v>24</v>
      </c>
      <c r="D852" s="15">
        <v>10638</v>
      </c>
      <c r="E852" s="16">
        <f t="shared" si="115"/>
        <v>10797.57</v>
      </c>
      <c r="F852" s="17">
        <f t="shared" si="120"/>
        <v>10797.57</v>
      </c>
      <c r="G852" s="18">
        <f t="shared" si="121"/>
        <v>0</v>
      </c>
      <c r="H852" s="18">
        <v>2</v>
      </c>
      <c r="I852" s="19" t="s">
        <v>11</v>
      </c>
      <c r="J852" s="19">
        <v>1</v>
      </c>
      <c r="K852" s="26">
        <v>13000</v>
      </c>
      <c r="L852" s="21">
        <f t="shared" si="122"/>
        <v>0.2039745979882511</v>
      </c>
      <c r="M852" s="22">
        <v>12500</v>
      </c>
      <c r="N852" s="23">
        <f t="shared" si="123"/>
        <v>12500</v>
      </c>
      <c r="O852" s="21">
        <f t="shared" si="124"/>
        <v>0.15766788268101067</v>
      </c>
      <c r="P852" s="24">
        <v>12500</v>
      </c>
      <c r="Q852" s="18">
        <f t="shared" si="125"/>
        <v>12500</v>
      </c>
      <c r="R852" s="21">
        <f t="shared" si="126"/>
        <v>0.15766788268101067</v>
      </c>
    </row>
    <row r="853" spans="1:18" ht="15.5" x14ac:dyDescent="0.45">
      <c r="A853" s="12" t="s">
        <v>1742</v>
      </c>
      <c r="B853" s="25" t="s">
        <v>1743</v>
      </c>
      <c r="C853" s="14" t="s">
        <v>47</v>
      </c>
      <c r="D853" s="15">
        <v>9811</v>
      </c>
      <c r="E853" s="16">
        <f t="shared" si="115"/>
        <v>9958.1650000000009</v>
      </c>
      <c r="F853" s="17">
        <f t="shared" si="120"/>
        <v>995.81650000000013</v>
      </c>
      <c r="G853" s="18">
        <f t="shared" si="121"/>
        <v>0</v>
      </c>
      <c r="H853" s="18">
        <v>100</v>
      </c>
      <c r="I853" s="19" t="s">
        <v>29</v>
      </c>
      <c r="J853" s="19">
        <v>10</v>
      </c>
      <c r="K853" s="26">
        <v>1500</v>
      </c>
      <c r="L853" s="21">
        <f t="shared" si="122"/>
        <v>0.50630161279713659</v>
      </c>
      <c r="M853" s="22">
        <v>12500</v>
      </c>
      <c r="N853" s="23">
        <f t="shared" si="123"/>
        <v>1250</v>
      </c>
      <c r="O853" s="21">
        <f t="shared" si="124"/>
        <v>0.25525134399761384</v>
      </c>
      <c r="P853" s="24">
        <v>12000</v>
      </c>
      <c r="Q853" s="18">
        <f t="shared" si="125"/>
        <v>1200</v>
      </c>
      <c r="R853" s="21">
        <f t="shared" si="126"/>
        <v>0.20504129023770928</v>
      </c>
    </row>
    <row r="854" spans="1:18" ht="15.5" x14ac:dyDescent="0.45">
      <c r="A854" s="12" t="s">
        <v>1744</v>
      </c>
      <c r="B854" s="25" t="s">
        <v>1745</v>
      </c>
      <c r="C854" s="14" t="s">
        <v>47</v>
      </c>
      <c r="D854" s="15">
        <v>6618</v>
      </c>
      <c r="E854" s="16">
        <f t="shared" si="115"/>
        <v>6717.27</v>
      </c>
      <c r="F854" s="17">
        <f t="shared" si="120"/>
        <v>6717.27</v>
      </c>
      <c r="G854" s="18">
        <f t="shared" si="121"/>
        <v>0</v>
      </c>
      <c r="H854" s="18">
        <v>100</v>
      </c>
      <c r="I854" s="28" t="s">
        <v>77</v>
      </c>
      <c r="J854" s="32">
        <v>1</v>
      </c>
      <c r="K854" s="26">
        <v>12000</v>
      </c>
      <c r="L854" s="21">
        <f t="shared" si="122"/>
        <v>0.78644002697524429</v>
      </c>
      <c r="M854" s="22">
        <v>10500</v>
      </c>
      <c r="N854" s="23">
        <f t="shared" si="123"/>
        <v>10500</v>
      </c>
      <c r="O854" s="21">
        <f t="shared" si="124"/>
        <v>0.56313502360333878</v>
      </c>
      <c r="P854" s="24">
        <v>10000</v>
      </c>
      <c r="Q854" s="18">
        <f t="shared" si="125"/>
        <v>10000</v>
      </c>
      <c r="R854" s="21">
        <f t="shared" si="126"/>
        <v>0.48870002247937022</v>
      </c>
    </row>
    <row r="855" spans="1:18" ht="15.5" x14ac:dyDescent="0.45">
      <c r="A855" s="12" t="s">
        <v>1746</v>
      </c>
      <c r="B855" s="25" t="s">
        <v>1747</v>
      </c>
      <c r="C855" s="14" t="s">
        <v>47</v>
      </c>
      <c r="D855" s="15">
        <v>6850</v>
      </c>
      <c r="E855" s="16">
        <f t="shared" si="115"/>
        <v>6952.75</v>
      </c>
      <c r="F855" s="17">
        <f t="shared" si="120"/>
        <v>6952.75</v>
      </c>
      <c r="G855" s="18">
        <f t="shared" si="121"/>
        <v>0</v>
      </c>
      <c r="H855" s="18">
        <v>100</v>
      </c>
      <c r="I855" s="19" t="s">
        <v>77</v>
      </c>
      <c r="J855" s="28">
        <v>1</v>
      </c>
      <c r="K855" s="26">
        <v>12000</v>
      </c>
      <c r="L855" s="21">
        <f t="shared" si="122"/>
        <v>0.72593578080615584</v>
      </c>
      <c r="M855" s="22">
        <v>9500</v>
      </c>
      <c r="N855" s="23">
        <f t="shared" si="123"/>
        <v>9500</v>
      </c>
      <c r="O855" s="21">
        <f t="shared" si="124"/>
        <v>0.36636582647154003</v>
      </c>
      <c r="P855" s="24">
        <v>9000</v>
      </c>
      <c r="Q855" s="18">
        <f t="shared" si="125"/>
        <v>9000</v>
      </c>
      <c r="R855" s="21">
        <f t="shared" si="126"/>
        <v>0.29445183560461685</v>
      </c>
    </row>
    <row r="856" spans="1:18" ht="15.5" x14ac:dyDescent="0.45">
      <c r="A856" s="12" t="s">
        <v>1748</v>
      </c>
      <c r="B856" s="25" t="s">
        <v>1749</v>
      </c>
      <c r="C856" s="14" t="s">
        <v>47</v>
      </c>
      <c r="D856" s="15">
        <v>7324</v>
      </c>
      <c r="E856" s="16">
        <f t="shared" si="115"/>
        <v>7433.86</v>
      </c>
      <c r="F856" s="17">
        <f t="shared" si="120"/>
        <v>7433.86</v>
      </c>
      <c r="G856" s="18">
        <f t="shared" si="121"/>
        <v>0</v>
      </c>
      <c r="H856" s="18">
        <v>100</v>
      </c>
      <c r="I856" s="28" t="s">
        <v>77</v>
      </c>
      <c r="J856" s="19">
        <v>1</v>
      </c>
      <c r="K856" s="26">
        <v>12000</v>
      </c>
      <c r="L856" s="21">
        <f t="shared" si="122"/>
        <v>0.61423540394895793</v>
      </c>
      <c r="M856" s="22">
        <v>9500</v>
      </c>
      <c r="N856" s="23">
        <f t="shared" si="123"/>
        <v>9500</v>
      </c>
      <c r="O856" s="21">
        <f t="shared" si="124"/>
        <v>0.27793636145959172</v>
      </c>
      <c r="P856" s="24">
        <v>9000</v>
      </c>
      <c r="Q856" s="18">
        <f t="shared" si="125"/>
        <v>9000</v>
      </c>
      <c r="R856" s="21">
        <f t="shared" si="126"/>
        <v>0.21067655296171847</v>
      </c>
    </row>
    <row r="857" spans="1:18" ht="15.5" x14ac:dyDescent="0.45">
      <c r="A857" s="12" t="s">
        <v>1750</v>
      </c>
      <c r="B857" s="25" t="s">
        <v>1751</v>
      </c>
      <c r="C857" s="14" t="s">
        <v>24</v>
      </c>
      <c r="D857" s="15">
        <v>8492</v>
      </c>
      <c r="E857" s="16">
        <f t="shared" si="115"/>
        <v>8619.3799999999992</v>
      </c>
      <c r="F857" s="17">
        <f t="shared" si="120"/>
        <v>861.93799999999987</v>
      </c>
      <c r="G857" s="18">
        <f t="shared" si="121"/>
        <v>0</v>
      </c>
      <c r="H857" s="18">
        <v>100</v>
      </c>
      <c r="I857" s="32" t="s">
        <v>29</v>
      </c>
      <c r="J857" s="19">
        <v>10</v>
      </c>
      <c r="K857" s="26">
        <v>4000</v>
      </c>
      <c r="L857" s="21">
        <f t="shared" si="122"/>
        <v>3.640705015906017</v>
      </c>
      <c r="M857" s="22">
        <v>11000</v>
      </c>
      <c r="N857" s="23">
        <f t="shared" si="123"/>
        <v>1100</v>
      </c>
      <c r="O857" s="21">
        <f t="shared" si="124"/>
        <v>0.27619387937415468</v>
      </c>
      <c r="P857" s="24">
        <v>10000</v>
      </c>
      <c r="Q857" s="18">
        <f t="shared" si="125"/>
        <v>1000</v>
      </c>
      <c r="R857" s="21">
        <f t="shared" si="126"/>
        <v>0.16017625397650428</v>
      </c>
    </row>
    <row r="858" spans="1:18" ht="15.5" x14ac:dyDescent="0.45">
      <c r="A858" s="12" t="s">
        <v>1752</v>
      </c>
      <c r="B858" s="25" t="s">
        <v>1753</v>
      </c>
      <c r="C858" s="14" t="s">
        <v>47</v>
      </c>
      <c r="D858" s="66">
        <v>9860</v>
      </c>
      <c r="E858" s="16">
        <f t="shared" si="115"/>
        <v>10007.9</v>
      </c>
      <c r="F858" s="17">
        <f t="shared" si="120"/>
        <v>1000.79</v>
      </c>
      <c r="G858" s="18">
        <f t="shared" si="121"/>
        <v>0</v>
      </c>
      <c r="H858" s="18">
        <v>100</v>
      </c>
      <c r="I858" s="42" t="s">
        <v>29</v>
      </c>
      <c r="J858" s="19">
        <v>10</v>
      </c>
      <c r="K858" s="29">
        <v>3000</v>
      </c>
      <c r="L858" s="21">
        <f t="shared" si="122"/>
        <v>1.9976318708220506</v>
      </c>
      <c r="M858" s="30">
        <v>13000</v>
      </c>
      <c r="N858" s="23">
        <f t="shared" si="123"/>
        <v>1300</v>
      </c>
      <c r="O858" s="21">
        <f t="shared" si="124"/>
        <v>0.29897381068955531</v>
      </c>
      <c r="P858" s="24">
        <v>12000</v>
      </c>
      <c r="Q858" s="18">
        <f t="shared" si="125"/>
        <v>1200</v>
      </c>
      <c r="R858" s="21">
        <f t="shared" si="126"/>
        <v>0.19905274832882028</v>
      </c>
    </row>
    <row r="859" spans="1:18" ht="15.5" x14ac:dyDescent="0.45">
      <c r="A859" s="12" t="s">
        <v>1754</v>
      </c>
      <c r="B859" s="25" t="s">
        <v>1755</v>
      </c>
      <c r="C859" s="14" t="s">
        <v>24</v>
      </c>
      <c r="D859" s="15">
        <v>6200</v>
      </c>
      <c r="E859" s="16">
        <f t="shared" si="115"/>
        <v>6293</v>
      </c>
      <c r="F859" s="17">
        <f t="shared" si="120"/>
        <v>6293</v>
      </c>
      <c r="G859" s="18">
        <f t="shared" si="121"/>
        <v>0</v>
      </c>
      <c r="H859" s="18">
        <v>100</v>
      </c>
      <c r="I859" s="32" t="s">
        <v>48</v>
      </c>
      <c r="J859" s="19">
        <v>1</v>
      </c>
      <c r="K859" s="26">
        <v>8000</v>
      </c>
      <c r="L859" s="21">
        <f t="shared" si="122"/>
        <v>0.27125377403464168</v>
      </c>
      <c r="M859" s="22">
        <v>7500</v>
      </c>
      <c r="N859" s="23">
        <f t="shared" si="123"/>
        <v>7500</v>
      </c>
      <c r="O859" s="21">
        <f t="shared" si="124"/>
        <v>0.19180041315747656</v>
      </c>
      <c r="P859" s="24">
        <v>7200</v>
      </c>
      <c r="Q859" s="18">
        <f t="shared" si="125"/>
        <v>7200</v>
      </c>
      <c r="R859" s="21">
        <f t="shared" si="126"/>
        <v>0.14412839663117749</v>
      </c>
    </row>
    <row r="860" spans="1:18" ht="15.5" x14ac:dyDescent="0.45">
      <c r="A860" s="12" t="s">
        <v>1756</v>
      </c>
      <c r="B860" s="25" t="s">
        <v>1757</v>
      </c>
      <c r="C860" s="14" t="s">
        <v>32</v>
      </c>
      <c r="D860" s="15">
        <v>105000</v>
      </c>
      <c r="E860" s="16">
        <f t="shared" si="115"/>
        <v>106575</v>
      </c>
      <c r="F860" s="17">
        <f t="shared" si="120"/>
        <v>10657.5</v>
      </c>
      <c r="G860" s="18">
        <f t="shared" si="121"/>
        <v>0</v>
      </c>
      <c r="H860" s="18">
        <v>100</v>
      </c>
      <c r="I860" s="32" t="s">
        <v>29</v>
      </c>
      <c r="J860" s="19">
        <v>10</v>
      </c>
      <c r="K860" s="26">
        <v>15000</v>
      </c>
      <c r="L860" s="21">
        <f t="shared" si="122"/>
        <v>0.40745953553835329</v>
      </c>
      <c r="M860" s="22">
        <v>130000</v>
      </c>
      <c r="N860" s="23">
        <f t="shared" si="123"/>
        <v>13000</v>
      </c>
      <c r="O860" s="21">
        <f t="shared" si="124"/>
        <v>0.2197982641332395</v>
      </c>
      <c r="P860" s="24">
        <v>125000</v>
      </c>
      <c r="Q860" s="18">
        <f t="shared" si="125"/>
        <v>12500</v>
      </c>
      <c r="R860" s="21">
        <f t="shared" si="126"/>
        <v>0.17288294628196105</v>
      </c>
    </row>
    <row r="861" spans="1:18" ht="15.5" x14ac:dyDescent="0.45">
      <c r="A861" s="12" t="s">
        <v>1758</v>
      </c>
      <c r="B861" s="25" t="s">
        <v>1759</v>
      </c>
      <c r="C861" s="14" t="s">
        <v>32</v>
      </c>
      <c r="D861" s="15">
        <f>65000/24</f>
        <v>2708.3333333333335</v>
      </c>
      <c r="E861" s="16">
        <f t="shared" si="115"/>
        <v>2748.9583333333335</v>
      </c>
      <c r="F861" s="17">
        <f t="shared" si="120"/>
        <v>2748.9583333333335</v>
      </c>
      <c r="G861" s="18">
        <f t="shared" si="121"/>
        <v>0</v>
      </c>
      <c r="H861" s="18">
        <v>100</v>
      </c>
      <c r="I861" s="32" t="s">
        <v>11</v>
      </c>
      <c r="J861" s="19">
        <v>1</v>
      </c>
      <c r="K861" s="26">
        <v>5000</v>
      </c>
      <c r="L861" s="21">
        <f t="shared" si="122"/>
        <v>0.81887078438802563</v>
      </c>
      <c r="M861" s="22">
        <v>4000</v>
      </c>
      <c r="N861" s="23">
        <f t="shared" si="123"/>
        <v>4000</v>
      </c>
      <c r="O861" s="21">
        <f t="shared" si="124"/>
        <v>0.45509662751042051</v>
      </c>
      <c r="P861" s="24">
        <v>3200</v>
      </c>
      <c r="Q861" s="18">
        <f t="shared" si="125"/>
        <v>3200</v>
      </c>
      <c r="R861" s="21">
        <f t="shared" si="126"/>
        <v>0.16407730200833642</v>
      </c>
    </row>
    <row r="862" spans="1:18" ht="15.5" x14ac:dyDescent="0.45">
      <c r="A862" s="12" t="s">
        <v>1760</v>
      </c>
      <c r="B862" s="25" t="s">
        <v>1761</v>
      </c>
      <c r="C862" s="14" t="s">
        <v>32</v>
      </c>
      <c r="D862" s="15">
        <v>36630</v>
      </c>
      <c r="E862" s="16">
        <f t="shared" si="115"/>
        <v>37179.449999999997</v>
      </c>
      <c r="F862" s="17">
        <f t="shared" si="120"/>
        <v>3717.9449999999997</v>
      </c>
      <c r="G862" s="18">
        <f t="shared" si="121"/>
        <v>0</v>
      </c>
      <c r="H862" s="18">
        <v>100</v>
      </c>
      <c r="I862" s="32" t="s">
        <v>11</v>
      </c>
      <c r="J862" s="19">
        <v>10</v>
      </c>
      <c r="K862" s="26">
        <v>6000</v>
      </c>
      <c r="L862" s="21">
        <f t="shared" si="122"/>
        <v>0.61379471724299328</v>
      </c>
      <c r="M862" s="22">
        <v>45000</v>
      </c>
      <c r="N862" s="23">
        <f>M862/J862</f>
        <v>4500</v>
      </c>
      <c r="O862" s="21">
        <f t="shared" si="124"/>
        <v>0.21034603793224493</v>
      </c>
      <c r="P862" s="24">
        <v>43000</v>
      </c>
      <c r="Q862" s="18">
        <f>P862/J862</f>
        <v>4300</v>
      </c>
      <c r="R862" s="21">
        <f t="shared" si="126"/>
        <v>0.1565528806908118</v>
      </c>
    </row>
    <row r="863" spans="1:18" ht="15.5" x14ac:dyDescent="0.45">
      <c r="A863" s="12" t="s">
        <v>1762</v>
      </c>
      <c r="B863" s="25" t="s">
        <v>1763</v>
      </c>
      <c r="C863" s="14" t="s">
        <v>32</v>
      </c>
      <c r="D863" s="15">
        <v>21090</v>
      </c>
      <c r="E863" s="16">
        <f t="shared" si="115"/>
        <v>21406.35</v>
      </c>
      <c r="F863" s="17">
        <f t="shared" si="120"/>
        <v>2140.6349999999998</v>
      </c>
      <c r="G863" s="18">
        <f t="shared" si="121"/>
        <v>0</v>
      </c>
      <c r="H863" s="18">
        <v>100</v>
      </c>
      <c r="I863" s="32" t="s">
        <v>11</v>
      </c>
      <c r="J863" s="19">
        <v>10</v>
      </c>
      <c r="K863" s="26">
        <v>5000</v>
      </c>
      <c r="L863" s="21">
        <f t="shared" si="122"/>
        <v>1.3357555117990692</v>
      </c>
      <c r="M863" s="22">
        <v>26000</v>
      </c>
      <c r="N863" s="23">
        <f>M863/J863</f>
        <v>2600</v>
      </c>
      <c r="O863" s="21">
        <f t="shared" si="124"/>
        <v>0.21459286613551601</v>
      </c>
      <c r="P863" s="24">
        <v>25000</v>
      </c>
      <c r="Q863" s="18">
        <f>P863/J863</f>
        <v>2500</v>
      </c>
      <c r="R863" s="21">
        <f t="shared" si="126"/>
        <v>0.1678777558995346</v>
      </c>
    </row>
    <row r="864" spans="1:18" ht="15.5" x14ac:dyDescent="0.45">
      <c r="A864" s="12" t="s">
        <v>1764</v>
      </c>
      <c r="B864" s="25" t="s">
        <v>1765</v>
      </c>
      <c r="C864" s="14" t="s">
        <v>47</v>
      </c>
      <c r="D864" s="95">
        <v>5000</v>
      </c>
      <c r="E864" s="16">
        <f t="shared" si="115"/>
        <v>5075</v>
      </c>
      <c r="F864" s="17">
        <f t="shared" si="120"/>
        <v>5075</v>
      </c>
      <c r="G864" s="18">
        <f t="shared" si="121"/>
        <v>0</v>
      </c>
      <c r="H864" s="18">
        <v>100</v>
      </c>
      <c r="I864" s="32" t="s">
        <v>48</v>
      </c>
      <c r="J864" s="32">
        <v>1</v>
      </c>
      <c r="K864" s="26">
        <v>10000</v>
      </c>
      <c r="L864" s="21">
        <f t="shared" si="122"/>
        <v>0.97044334975369462</v>
      </c>
      <c r="M864" s="22">
        <v>8000</v>
      </c>
      <c r="N864" s="23">
        <f t="shared" si="123"/>
        <v>8000</v>
      </c>
      <c r="O864" s="21">
        <f t="shared" si="124"/>
        <v>0.57635467980295563</v>
      </c>
      <c r="P864" s="24">
        <v>7000</v>
      </c>
      <c r="Q864" s="18">
        <f t="shared" si="125"/>
        <v>7000</v>
      </c>
      <c r="R864" s="21">
        <f t="shared" si="126"/>
        <v>0.37931034482758619</v>
      </c>
    </row>
    <row r="865" spans="1:18" ht="15.5" x14ac:dyDescent="0.45">
      <c r="A865" s="12" t="s">
        <v>1766</v>
      </c>
      <c r="B865" s="25" t="s">
        <v>1767</v>
      </c>
      <c r="C865" s="14" t="s">
        <v>47</v>
      </c>
      <c r="D865" s="31">
        <f>179820/6</f>
        <v>29970</v>
      </c>
      <c r="E865" s="16">
        <f t="shared" si="115"/>
        <v>30419.55</v>
      </c>
      <c r="F865" s="17">
        <f t="shared" si="120"/>
        <v>30419.55</v>
      </c>
      <c r="G865" s="18">
        <f t="shared" si="121"/>
        <v>0</v>
      </c>
      <c r="H865" s="18">
        <v>6</v>
      </c>
      <c r="I865" s="32" t="s">
        <v>48</v>
      </c>
      <c r="J865" s="32">
        <v>1</v>
      </c>
      <c r="K865" s="26">
        <v>37000</v>
      </c>
      <c r="L865" s="21">
        <f t="shared" si="122"/>
        <v>0.21632305540351521</v>
      </c>
      <c r="M865" s="22">
        <v>35000</v>
      </c>
      <c r="N865" s="23">
        <f t="shared" si="123"/>
        <v>35000</v>
      </c>
      <c r="O865" s="21">
        <f t="shared" si="124"/>
        <v>0.15057586321954142</v>
      </c>
      <c r="P865" s="24">
        <v>35000</v>
      </c>
      <c r="Q865" s="18">
        <f t="shared" si="125"/>
        <v>35000</v>
      </c>
      <c r="R865" s="21">
        <f t="shared" si="126"/>
        <v>0.15057586321954142</v>
      </c>
    </row>
    <row r="866" spans="1:18" ht="15.5" x14ac:dyDescent="0.45">
      <c r="A866" s="12" t="s">
        <v>1768</v>
      </c>
      <c r="B866" s="25" t="s">
        <v>1769</v>
      </c>
      <c r="C866" s="14" t="s">
        <v>24</v>
      </c>
      <c r="D866" s="31">
        <v>13986</v>
      </c>
      <c r="E866" s="16">
        <f t="shared" si="115"/>
        <v>14195.79</v>
      </c>
      <c r="F866" s="17">
        <f t="shared" si="120"/>
        <v>14195.79</v>
      </c>
      <c r="G866" s="18">
        <f t="shared" si="121"/>
        <v>0</v>
      </c>
      <c r="H866" s="18">
        <v>10</v>
      </c>
      <c r="I866" s="19" t="s">
        <v>48</v>
      </c>
      <c r="J866" s="19">
        <v>1</v>
      </c>
      <c r="K866" s="26">
        <v>20000</v>
      </c>
      <c r="L866" s="21">
        <f t="shared" si="122"/>
        <v>0.40886840394229546</v>
      </c>
      <c r="M866" s="22">
        <v>18000</v>
      </c>
      <c r="N866" s="23">
        <f t="shared" si="123"/>
        <v>18000</v>
      </c>
      <c r="O866" s="21">
        <f t="shared" si="124"/>
        <v>0.26798156354806596</v>
      </c>
      <c r="P866" s="24">
        <v>16000</v>
      </c>
      <c r="Q866" s="18">
        <f t="shared" si="125"/>
        <v>16000</v>
      </c>
      <c r="R866" s="21">
        <f t="shared" si="126"/>
        <v>0.12709472315383638</v>
      </c>
    </row>
    <row r="867" spans="1:18" ht="15.5" x14ac:dyDescent="0.45">
      <c r="A867" s="12" t="s">
        <v>1770</v>
      </c>
      <c r="B867" s="25" t="s">
        <v>1771</v>
      </c>
      <c r="C867" s="14" t="s">
        <v>10</v>
      </c>
      <c r="D867" s="15">
        <v>41400</v>
      </c>
      <c r="E867" s="16">
        <f t="shared" si="115"/>
        <v>42021</v>
      </c>
      <c r="F867" s="17">
        <f t="shared" si="120"/>
        <v>8404.2000000000007</v>
      </c>
      <c r="G867" s="18">
        <f t="shared" si="121"/>
        <v>0</v>
      </c>
      <c r="H867" s="18">
        <v>5</v>
      </c>
      <c r="I867" s="19" t="s">
        <v>11</v>
      </c>
      <c r="J867" s="19">
        <v>5</v>
      </c>
      <c r="K867" s="26">
        <v>10000</v>
      </c>
      <c r="L867" s="21">
        <f t="shared" si="122"/>
        <v>0.18988124985126473</v>
      </c>
      <c r="M867" s="22">
        <v>50000</v>
      </c>
      <c r="N867" s="23">
        <f t="shared" si="123"/>
        <v>10000</v>
      </c>
      <c r="O867" s="21">
        <f t="shared" si="124"/>
        <v>0.18988124985126473</v>
      </c>
      <c r="P867" s="24">
        <v>47000</v>
      </c>
      <c r="Q867" s="18">
        <f t="shared" si="125"/>
        <v>9400</v>
      </c>
      <c r="R867" s="21">
        <f t="shared" si="126"/>
        <v>0.11848837486018886</v>
      </c>
    </row>
    <row r="868" spans="1:18" ht="15.5" x14ac:dyDescent="0.45">
      <c r="A868" s="12" t="s">
        <v>1772</v>
      </c>
      <c r="B868" s="25" t="s">
        <v>1773</v>
      </c>
      <c r="C868" s="14" t="s">
        <v>10</v>
      </c>
      <c r="D868" s="15">
        <v>48000</v>
      </c>
      <c r="E868" s="16">
        <f t="shared" si="115"/>
        <v>48720</v>
      </c>
      <c r="F868" s="17">
        <f t="shared" si="120"/>
        <v>9744</v>
      </c>
      <c r="G868" s="18">
        <f t="shared" si="121"/>
        <v>0</v>
      </c>
      <c r="H868" s="18">
        <v>5</v>
      </c>
      <c r="I868" s="19" t="s">
        <v>11</v>
      </c>
      <c r="J868" s="19">
        <v>5</v>
      </c>
      <c r="K868" s="26">
        <v>12000</v>
      </c>
      <c r="L868" s="21">
        <f t="shared" si="122"/>
        <v>0.23152709359605911</v>
      </c>
      <c r="M868" s="22">
        <v>56000</v>
      </c>
      <c r="N868" s="23">
        <f t="shared" si="123"/>
        <v>11200</v>
      </c>
      <c r="O868" s="21">
        <f t="shared" si="124"/>
        <v>0.14942528735632185</v>
      </c>
      <c r="P868" s="24">
        <v>56000</v>
      </c>
      <c r="Q868" s="18">
        <f t="shared" si="125"/>
        <v>11200</v>
      </c>
      <c r="R868" s="21">
        <f t="shared" si="126"/>
        <v>0.14942528735632185</v>
      </c>
    </row>
    <row r="869" spans="1:18" ht="15.5" x14ac:dyDescent="0.45">
      <c r="A869" s="12" t="s">
        <v>1774</v>
      </c>
      <c r="B869" s="25" t="s">
        <v>1775</v>
      </c>
      <c r="C869" s="14" t="str">
        <f>C868</f>
        <v>ALKES</v>
      </c>
      <c r="D869" s="15">
        <v>6381</v>
      </c>
      <c r="E869" s="16">
        <f t="shared" si="115"/>
        <v>6476.7150000000001</v>
      </c>
      <c r="F869" s="17">
        <f t="shared" si="120"/>
        <v>6476.7150000000001</v>
      </c>
      <c r="G869" s="18">
        <f t="shared" si="121"/>
        <v>0</v>
      </c>
      <c r="H869" s="18">
        <v>10</v>
      </c>
      <c r="I869" s="19" t="s">
        <v>586</v>
      </c>
      <c r="J869" s="19">
        <v>1</v>
      </c>
      <c r="K869" s="26">
        <v>8000</v>
      </c>
      <c r="L869" s="21">
        <f t="shared" si="122"/>
        <v>0.23519407600921144</v>
      </c>
      <c r="M869" s="22">
        <v>7500</v>
      </c>
      <c r="N869" s="23">
        <f t="shared" si="123"/>
        <v>7500</v>
      </c>
      <c r="O869" s="21">
        <f t="shared" si="124"/>
        <v>0.15799444625863571</v>
      </c>
      <c r="P869" s="24">
        <v>7500</v>
      </c>
      <c r="Q869" s="18">
        <f t="shared" si="125"/>
        <v>7500</v>
      </c>
      <c r="R869" s="21">
        <f t="shared" si="126"/>
        <v>0.15799444625863571</v>
      </c>
    </row>
    <row r="870" spans="1:18" ht="15.5" x14ac:dyDescent="0.45">
      <c r="A870" s="12" t="s">
        <v>1776</v>
      </c>
      <c r="B870" s="25" t="s">
        <v>1777</v>
      </c>
      <c r="C870" s="14" t="s">
        <v>10</v>
      </c>
      <c r="D870" s="15">
        <v>29525</v>
      </c>
      <c r="E870" s="16">
        <f t="shared" si="115"/>
        <v>29967.875</v>
      </c>
      <c r="F870" s="17">
        <f t="shared" si="120"/>
        <v>299.67874999999998</v>
      </c>
      <c r="G870" s="18">
        <f t="shared" si="121"/>
        <v>0</v>
      </c>
      <c r="H870" s="18">
        <v>100</v>
      </c>
      <c r="I870" s="19" t="s">
        <v>11</v>
      </c>
      <c r="J870" s="19">
        <v>100</v>
      </c>
      <c r="K870" s="26">
        <v>500</v>
      </c>
      <c r="L870" s="21">
        <f t="shared" si="122"/>
        <v>0.66845330207764164</v>
      </c>
      <c r="M870" s="22">
        <v>35000</v>
      </c>
      <c r="N870" s="23">
        <f t="shared" si="123"/>
        <v>350</v>
      </c>
      <c r="O870" s="21">
        <f t="shared" si="124"/>
        <v>0.1679173114543491</v>
      </c>
      <c r="P870" s="24">
        <v>34000</v>
      </c>
      <c r="Q870" s="18">
        <f t="shared" si="125"/>
        <v>340</v>
      </c>
      <c r="R870" s="21">
        <f t="shared" si="126"/>
        <v>0.13454824541279628</v>
      </c>
    </row>
    <row r="871" spans="1:18" ht="15.5" x14ac:dyDescent="0.45">
      <c r="A871" s="12" t="s">
        <v>1778</v>
      </c>
      <c r="B871" s="25" t="s">
        <v>1779</v>
      </c>
      <c r="C871" s="14" t="s">
        <v>10</v>
      </c>
      <c r="D871" s="15">
        <v>28903</v>
      </c>
      <c r="E871" s="16">
        <f t="shared" si="115"/>
        <v>29336.544999999998</v>
      </c>
      <c r="F871" s="17">
        <f t="shared" si="120"/>
        <v>586.73090000000002</v>
      </c>
      <c r="G871" s="18">
        <f t="shared" si="121"/>
        <v>0</v>
      </c>
      <c r="H871" s="18">
        <v>50</v>
      </c>
      <c r="I871" s="19" t="s">
        <v>11</v>
      </c>
      <c r="J871" s="19">
        <v>50</v>
      </c>
      <c r="K871" s="26">
        <v>1000</v>
      </c>
      <c r="L871" s="21">
        <f t="shared" si="122"/>
        <v>0.7043588466194638</v>
      </c>
      <c r="M871" s="22">
        <v>35000</v>
      </c>
      <c r="N871" s="23">
        <f t="shared" si="123"/>
        <v>700</v>
      </c>
      <c r="O871" s="21">
        <f t="shared" si="124"/>
        <v>0.19305119263362466</v>
      </c>
      <c r="P871" s="24">
        <v>33000</v>
      </c>
      <c r="Q871" s="18">
        <f t="shared" si="125"/>
        <v>660</v>
      </c>
      <c r="R871" s="21">
        <f t="shared" si="126"/>
        <v>0.12487683876884613</v>
      </c>
    </row>
    <row r="872" spans="1:18" ht="15.5" x14ac:dyDescent="0.45">
      <c r="A872" s="12" t="s">
        <v>1780</v>
      </c>
      <c r="B872" s="25" t="s">
        <v>1781</v>
      </c>
      <c r="C872" s="14" t="s">
        <v>10</v>
      </c>
      <c r="D872" s="15">
        <v>79694</v>
      </c>
      <c r="E872" s="16">
        <f t="shared" si="115"/>
        <v>80889.41</v>
      </c>
      <c r="F872" s="17">
        <f t="shared" si="120"/>
        <v>8088.9410000000007</v>
      </c>
      <c r="G872" s="18">
        <f t="shared" si="121"/>
        <v>0</v>
      </c>
      <c r="H872" s="18">
        <v>10</v>
      </c>
      <c r="I872" s="19" t="s">
        <v>11</v>
      </c>
      <c r="J872" s="19">
        <v>10</v>
      </c>
      <c r="K872" s="26">
        <v>10000</v>
      </c>
      <c r="L872" s="21">
        <f t="shared" si="122"/>
        <v>0.23625577192366704</v>
      </c>
      <c r="M872" s="22">
        <v>92000</v>
      </c>
      <c r="N872" s="23">
        <f t="shared" si="123"/>
        <v>9200</v>
      </c>
      <c r="O872" s="21">
        <f t="shared" si="124"/>
        <v>0.13735531016977368</v>
      </c>
      <c r="P872" s="24">
        <v>90000</v>
      </c>
      <c r="Q872" s="18">
        <f t="shared" si="125"/>
        <v>9000</v>
      </c>
      <c r="R872" s="21">
        <f t="shared" si="126"/>
        <v>0.11263019473130033</v>
      </c>
    </row>
    <row r="873" spans="1:18" ht="15.5" x14ac:dyDescent="0.45">
      <c r="A873" s="12" t="s">
        <v>1782</v>
      </c>
      <c r="B873" s="25" t="s">
        <v>1783</v>
      </c>
      <c r="C873" s="14" t="s">
        <v>10</v>
      </c>
      <c r="D873" s="15">
        <v>85692</v>
      </c>
      <c r="E873" s="16">
        <f t="shared" si="115"/>
        <v>86977.38</v>
      </c>
      <c r="F873" s="17">
        <f t="shared" si="120"/>
        <v>8697.7380000000012</v>
      </c>
      <c r="G873" s="18">
        <f t="shared" si="121"/>
        <v>0</v>
      </c>
      <c r="H873" s="18">
        <v>10</v>
      </c>
      <c r="I873" s="19" t="s">
        <v>11</v>
      </c>
      <c r="J873" s="19">
        <v>10</v>
      </c>
      <c r="K873" s="26">
        <v>11500</v>
      </c>
      <c r="L873" s="21">
        <f t="shared" si="122"/>
        <v>0.32218284800024999</v>
      </c>
      <c r="M873" s="22">
        <v>100000</v>
      </c>
      <c r="N873" s="23">
        <f t="shared" si="123"/>
        <v>10000</v>
      </c>
      <c r="O873" s="21">
        <f t="shared" si="124"/>
        <v>0.1497242156523913</v>
      </c>
      <c r="P873" s="24">
        <v>97000</v>
      </c>
      <c r="Q873" s="18">
        <f t="shared" si="125"/>
        <v>9700</v>
      </c>
      <c r="R873" s="21">
        <f t="shared" si="126"/>
        <v>0.11523248918281956</v>
      </c>
    </row>
    <row r="874" spans="1:18" ht="15.5" x14ac:dyDescent="0.45">
      <c r="A874" s="12" t="s">
        <v>1784</v>
      </c>
      <c r="B874" s="25" t="s">
        <v>1785</v>
      </c>
      <c r="C874" s="14" t="str">
        <f>C873</f>
        <v>ALKES</v>
      </c>
      <c r="D874" s="15">
        <v>12103</v>
      </c>
      <c r="E874" s="16">
        <f t="shared" si="115"/>
        <v>12284.545</v>
      </c>
      <c r="F874" s="17">
        <f t="shared" si="120"/>
        <v>12284.545</v>
      </c>
      <c r="G874" s="18">
        <f t="shared" si="121"/>
        <v>0</v>
      </c>
      <c r="H874" s="18">
        <v>100</v>
      </c>
      <c r="I874" s="42" t="s">
        <v>1786</v>
      </c>
      <c r="J874" s="42">
        <v>1</v>
      </c>
      <c r="K874" s="26">
        <v>15000</v>
      </c>
      <c r="L874" s="21">
        <f t="shared" si="122"/>
        <v>0.22104644494362632</v>
      </c>
      <c r="M874" s="22">
        <v>15000</v>
      </c>
      <c r="N874" s="23">
        <f t="shared" si="123"/>
        <v>15000</v>
      </c>
      <c r="O874" s="21">
        <f t="shared" si="124"/>
        <v>0.22104644494362632</v>
      </c>
      <c r="P874" s="24">
        <v>14000</v>
      </c>
      <c r="Q874" s="18">
        <f t="shared" si="125"/>
        <v>14000</v>
      </c>
      <c r="R874" s="21">
        <f t="shared" si="126"/>
        <v>0.13964334861405123</v>
      </c>
    </row>
    <row r="875" spans="1:18" ht="15.5" x14ac:dyDescent="0.45">
      <c r="A875" s="12" t="s">
        <v>1787</v>
      </c>
      <c r="B875" s="25" t="s">
        <v>1788</v>
      </c>
      <c r="C875" s="14" t="s">
        <v>24</v>
      </c>
      <c r="D875" s="15">
        <v>19000</v>
      </c>
      <c r="E875" s="16">
        <f t="shared" si="115"/>
        <v>19285</v>
      </c>
      <c r="F875" s="17">
        <f t="shared" si="120"/>
        <v>19285</v>
      </c>
      <c r="G875" s="18">
        <f t="shared" si="121"/>
        <v>0</v>
      </c>
      <c r="H875" s="18">
        <v>10</v>
      </c>
      <c r="I875" s="32" t="s">
        <v>72</v>
      </c>
      <c r="J875" s="32">
        <v>1</v>
      </c>
      <c r="K875" s="26">
        <v>23000</v>
      </c>
      <c r="L875" s="21">
        <f t="shared" si="122"/>
        <v>0.19263676432460461</v>
      </c>
      <c r="M875" s="22">
        <v>23000</v>
      </c>
      <c r="N875" s="23">
        <f t="shared" si="123"/>
        <v>23000</v>
      </c>
      <c r="O875" s="21">
        <f t="shared" si="124"/>
        <v>0.19263676432460461</v>
      </c>
      <c r="P875" s="24">
        <v>21500</v>
      </c>
      <c r="Q875" s="18">
        <f t="shared" si="125"/>
        <v>21500</v>
      </c>
      <c r="R875" s="21">
        <f t="shared" si="126"/>
        <v>0.11485610578169562</v>
      </c>
    </row>
    <row r="876" spans="1:18" ht="15.5" x14ac:dyDescent="0.45">
      <c r="A876" s="12" t="s">
        <v>1789</v>
      </c>
      <c r="B876" s="25" t="s">
        <v>1790</v>
      </c>
      <c r="C876" s="14" t="s">
        <v>10</v>
      </c>
      <c r="D876" s="15">
        <v>15000</v>
      </c>
      <c r="E876" s="16">
        <f t="shared" si="115"/>
        <v>15225</v>
      </c>
      <c r="F876" s="17">
        <f t="shared" si="120"/>
        <v>15225</v>
      </c>
      <c r="G876" s="18">
        <f t="shared" si="121"/>
        <v>0</v>
      </c>
      <c r="H876" s="18">
        <v>2</v>
      </c>
      <c r="I876" s="19" t="s">
        <v>586</v>
      </c>
      <c r="J876" s="19">
        <v>1</v>
      </c>
      <c r="K876" s="26">
        <v>20000</v>
      </c>
      <c r="L876" s="21">
        <f t="shared" si="122"/>
        <v>0.31362889983579639</v>
      </c>
      <c r="M876" s="22">
        <v>18000</v>
      </c>
      <c r="N876" s="23">
        <f t="shared" si="123"/>
        <v>18000</v>
      </c>
      <c r="O876" s="21">
        <f t="shared" si="124"/>
        <v>0.18226600985221675</v>
      </c>
      <c r="P876" s="24">
        <v>18000</v>
      </c>
      <c r="Q876" s="18">
        <f t="shared" si="125"/>
        <v>18000</v>
      </c>
      <c r="R876" s="21">
        <f t="shared" si="126"/>
        <v>0.18226600985221675</v>
      </c>
    </row>
    <row r="877" spans="1:18" ht="15.5" x14ac:dyDescent="0.45">
      <c r="A877" s="12" t="s">
        <v>1791</v>
      </c>
      <c r="B877" s="25" t="s">
        <v>1792</v>
      </c>
      <c r="C877" s="14" t="str">
        <f>C853</f>
        <v>OBAT BEBAS TERBATAS</v>
      </c>
      <c r="D877" s="15">
        <v>29824</v>
      </c>
      <c r="E877" s="16">
        <f t="shared" si="115"/>
        <v>30271.360000000001</v>
      </c>
      <c r="F877" s="17">
        <f t="shared" si="120"/>
        <v>10090.453333333333</v>
      </c>
      <c r="G877" s="18">
        <f t="shared" si="121"/>
        <v>0</v>
      </c>
      <c r="H877" s="18">
        <v>100</v>
      </c>
      <c r="I877" s="19" t="s">
        <v>29</v>
      </c>
      <c r="J877" s="19">
        <v>3</v>
      </c>
      <c r="K877" s="26">
        <v>13000</v>
      </c>
      <c r="L877" s="21">
        <f t="shared" si="122"/>
        <v>0.28834647666969709</v>
      </c>
      <c r="M877" s="22">
        <v>38000</v>
      </c>
      <c r="N877" s="23">
        <f t="shared" si="123"/>
        <v>12666.666666666666</v>
      </c>
      <c r="O877" s="21">
        <f t="shared" si="124"/>
        <v>0.2553119516268843</v>
      </c>
      <c r="P877" s="24">
        <v>35000</v>
      </c>
      <c r="Q877" s="18">
        <f t="shared" si="125"/>
        <v>11666.666666666666</v>
      </c>
      <c r="R877" s="21">
        <f t="shared" si="126"/>
        <v>0.15620837649844604</v>
      </c>
    </row>
    <row r="878" spans="1:18" ht="15.5" x14ac:dyDescent="0.45">
      <c r="A878" s="12" t="s">
        <v>1793</v>
      </c>
      <c r="B878" s="25" t="s">
        <v>1794</v>
      </c>
      <c r="C878" s="14" t="str">
        <f>C877</f>
        <v>OBAT BEBAS TERBATAS</v>
      </c>
      <c r="D878" s="15">
        <v>11262</v>
      </c>
      <c r="E878" s="16">
        <f t="shared" si="115"/>
        <v>11430.93</v>
      </c>
      <c r="F878" s="17">
        <f t="shared" si="120"/>
        <v>11430.93</v>
      </c>
      <c r="G878" s="18">
        <f t="shared" si="121"/>
        <v>0</v>
      </c>
      <c r="H878" s="18">
        <v>100</v>
      </c>
      <c r="I878" s="32" t="s">
        <v>48</v>
      </c>
      <c r="J878" s="96">
        <v>1</v>
      </c>
      <c r="K878" s="26">
        <v>15000</v>
      </c>
      <c r="L878" s="21">
        <f t="shared" si="122"/>
        <v>0.31222918870118177</v>
      </c>
      <c r="M878" s="97">
        <v>14000</v>
      </c>
      <c r="N878" s="23">
        <f t="shared" si="123"/>
        <v>14000</v>
      </c>
      <c r="O878" s="21">
        <f t="shared" si="124"/>
        <v>0.22474724278776964</v>
      </c>
      <c r="P878" s="70">
        <v>13000</v>
      </c>
      <c r="Q878" s="18">
        <f t="shared" si="125"/>
        <v>13000</v>
      </c>
      <c r="R878" s="21">
        <f t="shared" si="126"/>
        <v>0.13726529687435751</v>
      </c>
    </row>
    <row r="879" spans="1:18" ht="15.5" x14ac:dyDescent="0.45">
      <c r="A879" s="12" t="s">
        <v>1795</v>
      </c>
      <c r="B879" s="25" t="s">
        <v>1796</v>
      </c>
      <c r="C879" s="14" t="s">
        <v>24</v>
      </c>
      <c r="D879" s="15">
        <v>72672</v>
      </c>
      <c r="E879" s="16">
        <f t="shared" si="115"/>
        <v>73762.080000000002</v>
      </c>
      <c r="F879" s="17">
        <f t="shared" si="120"/>
        <v>7376.2080000000005</v>
      </c>
      <c r="G879" s="18">
        <f t="shared" si="121"/>
        <v>0</v>
      </c>
      <c r="H879" s="18">
        <v>100</v>
      </c>
      <c r="I879" s="28" t="s">
        <v>29</v>
      </c>
      <c r="J879" s="42">
        <v>10</v>
      </c>
      <c r="K879" s="26">
        <v>10000</v>
      </c>
      <c r="L879" s="21">
        <f t="shared" si="122"/>
        <v>0.35571014266408962</v>
      </c>
      <c r="M879" s="97">
        <v>85000</v>
      </c>
      <c r="N879" s="23">
        <f t="shared" si="123"/>
        <v>8500</v>
      </c>
      <c r="O879" s="21">
        <f t="shared" si="124"/>
        <v>0.15235362126447619</v>
      </c>
      <c r="P879" s="70">
        <v>83000</v>
      </c>
      <c r="Q879" s="18">
        <f t="shared" si="125"/>
        <v>8300</v>
      </c>
      <c r="R879" s="21">
        <f t="shared" si="126"/>
        <v>0.1252394184111944</v>
      </c>
    </row>
    <row r="880" spans="1:18" ht="15.5" x14ac:dyDescent="0.45">
      <c r="A880" s="12" t="s">
        <v>1797</v>
      </c>
      <c r="B880" s="25" t="s">
        <v>1798</v>
      </c>
      <c r="C880" s="14" t="s">
        <v>24</v>
      </c>
      <c r="D880" s="15">
        <v>19342</v>
      </c>
      <c r="E880" s="16">
        <f t="shared" si="115"/>
        <v>19632.13</v>
      </c>
      <c r="F880" s="17">
        <f t="shared" si="120"/>
        <v>19632.13</v>
      </c>
      <c r="G880" s="18">
        <f t="shared" si="121"/>
        <v>0</v>
      </c>
      <c r="H880" s="18">
        <v>10</v>
      </c>
      <c r="I880" s="32" t="s">
        <v>48</v>
      </c>
      <c r="J880" s="32">
        <v>1</v>
      </c>
      <c r="K880" s="26">
        <v>25000</v>
      </c>
      <c r="L880" s="21">
        <f t="shared" si="122"/>
        <v>0.27342270044055328</v>
      </c>
      <c r="M880" s="22">
        <v>24000</v>
      </c>
      <c r="N880" s="23">
        <f t="shared" si="123"/>
        <v>24000</v>
      </c>
      <c r="O880" s="21">
        <f t="shared" si="124"/>
        <v>0.22248579242293112</v>
      </c>
      <c r="P880" s="24">
        <v>23000</v>
      </c>
      <c r="Q880" s="18">
        <f t="shared" si="125"/>
        <v>23000</v>
      </c>
      <c r="R880" s="21">
        <f t="shared" si="126"/>
        <v>0.17154888440530899</v>
      </c>
    </row>
    <row r="881" spans="1:18" ht="15.5" x14ac:dyDescent="0.45">
      <c r="A881" s="12" t="s">
        <v>1799</v>
      </c>
      <c r="B881" s="25" t="s">
        <v>1800</v>
      </c>
      <c r="C881" s="14" t="s">
        <v>24</v>
      </c>
      <c r="D881" s="15">
        <v>13209</v>
      </c>
      <c r="E881" s="16">
        <f t="shared" si="115"/>
        <v>13407.135</v>
      </c>
      <c r="F881" s="17">
        <f t="shared" si="120"/>
        <v>13407.135</v>
      </c>
      <c r="G881" s="18">
        <f t="shared" si="121"/>
        <v>0</v>
      </c>
      <c r="H881" s="18">
        <v>100</v>
      </c>
      <c r="I881" s="32" t="s">
        <v>48</v>
      </c>
      <c r="J881" s="32">
        <v>1</v>
      </c>
      <c r="K881" s="26">
        <v>20000</v>
      </c>
      <c r="L881" s="21">
        <f t="shared" si="122"/>
        <v>0.49174301593890118</v>
      </c>
      <c r="M881" s="22">
        <v>18000</v>
      </c>
      <c r="N881" s="23">
        <f t="shared" si="123"/>
        <v>18000</v>
      </c>
      <c r="O881" s="21">
        <f t="shared" si="124"/>
        <v>0.34256871434501107</v>
      </c>
      <c r="P881" s="24">
        <v>18000</v>
      </c>
      <c r="Q881" s="18">
        <f t="shared" si="125"/>
        <v>18000</v>
      </c>
      <c r="R881" s="21">
        <f t="shared" si="126"/>
        <v>0.34256871434501107</v>
      </c>
    </row>
    <row r="882" spans="1:18" ht="15.5" x14ac:dyDescent="0.45">
      <c r="A882" s="12" t="s">
        <v>1801</v>
      </c>
      <c r="B882" s="25" t="s">
        <v>1802</v>
      </c>
      <c r="C882" s="14" t="s">
        <v>24</v>
      </c>
      <c r="D882" s="31">
        <v>16983</v>
      </c>
      <c r="E882" s="16">
        <f t="shared" si="115"/>
        <v>17237.744999999999</v>
      </c>
      <c r="F882" s="17">
        <f t="shared" si="120"/>
        <v>17237.744999999999</v>
      </c>
      <c r="G882" s="18">
        <f t="shared" si="121"/>
        <v>0</v>
      </c>
      <c r="H882" s="18">
        <v>2</v>
      </c>
      <c r="I882" s="32" t="s">
        <v>48</v>
      </c>
      <c r="J882" s="32">
        <v>1</v>
      </c>
      <c r="K882" s="26">
        <v>21000</v>
      </c>
      <c r="L882" s="21">
        <f t="shared" si="122"/>
        <v>0.2182567963501027</v>
      </c>
      <c r="M882" s="22">
        <v>20000</v>
      </c>
      <c r="N882" s="23">
        <f t="shared" si="123"/>
        <v>20000</v>
      </c>
      <c r="O882" s="21">
        <f t="shared" si="124"/>
        <v>0.16024456795247877</v>
      </c>
      <c r="P882" s="24">
        <v>19500</v>
      </c>
      <c r="Q882" s="18">
        <f t="shared" si="125"/>
        <v>19500</v>
      </c>
      <c r="R882" s="21">
        <f t="shared" si="126"/>
        <v>0.1312384537536668</v>
      </c>
    </row>
    <row r="883" spans="1:18" ht="15.5" x14ac:dyDescent="0.45">
      <c r="A883" s="12" t="s">
        <v>1803</v>
      </c>
      <c r="B883" s="25" t="s">
        <v>1804</v>
      </c>
      <c r="C883" s="14" t="s">
        <v>24</v>
      </c>
      <c r="D883" s="15">
        <v>12210</v>
      </c>
      <c r="E883" s="16">
        <f t="shared" ref="E883:E946" si="127">(D883*1.5%)+D883</f>
        <v>12393.15</v>
      </c>
      <c r="F883" s="17">
        <f t="shared" si="120"/>
        <v>12393.15</v>
      </c>
      <c r="G883" s="18">
        <f t="shared" si="121"/>
        <v>0</v>
      </c>
      <c r="H883" s="18">
        <v>2</v>
      </c>
      <c r="I883" s="32" t="s">
        <v>48</v>
      </c>
      <c r="J883" s="32">
        <v>1</v>
      </c>
      <c r="K883" s="26">
        <v>15000</v>
      </c>
      <c r="L883" s="21">
        <f t="shared" si="122"/>
        <v>0.21034603793224488</v>
      </c>
      <c r="M883" s="22">
        <v>14500</v>
      </c>
      <c r="N883" s="23">
        <f t="shared" si="123"/>
        <v>14500</v>
      </c>
      <c r="O883" s="21">
        <f t="shared" si="124"/>
        <v>0.17000117000117004</v>
      </c>
      <c r="P883" s="24">
        <v>14000</v>
      </c>
      <c r="Q883" s="18">
        <f t="shared" si="125"/>
        <v>14000</v>
      </c>
      <c r="R883" s="21">
        <f t="shared" si="126"/>
        <v>0.12965630207009521</v>
      </c>
    </row>
    <row r="884" spans="1:18" ht="15.5" x14ac:dyDescent="0.45">
      <c r="A884" s="12" t="s">
        <v>1805</v>
      </c>
      <c r="B884" s="25" t="s">
        <v>1806</v>
      </c>
      <c r="C884" s="14" t="s">
        <v>24</v>
      </c>
      <c r="D884" s="15">
        <v>8325</v>
      </c>
      <c r="E884" s="16">
        <f t="shared" si="127"/>
        <v>8449.875</v>
      </c>
      <c r="F884" s="17">
        <f t="shared" si="120"/>
        <v>8449.875</v>
      </c>
      <c r="G884" s="18">
        <f t="shared" si="121"/>
        <v>0</v>
      </c>
      <c r="H884" s="18">
        <v>100</v>
      </c>
      <c r="I884" s="32" t="s">
        <v>48</v>
      </c>
      <c r="J884" s="32">
        <v>1</v>
      </c>
      <c r="K884" s="26">
        <v>11000</v>
      </c>
      <c r="L884" s="21">
        <f t="shared" si="122"/>
        <v>0.30179440524268109</v>
      </c>
      <c r="M884" s="22">
        <v>10000</v>
      </c>
      <c r="N884" s="23">
        <f t="shared" si="123"/>
        <v>10000</v>
      </c>
      <c r="O884" s="21">
        <f t="shared" si="124"/>
        <v>0.18344945931152828</v>
      </c>
      <c r="P884" s="24">
        <v>9500</v>
      </c>
      <c r="Q884" s="18">
        <f t="shared" si="125"/>
        <v>9500</v>
      </c>
      <c r="R884" s="21">
        <f t="shared" si="126"/>
        <v>0.12427698634595186</v>
      </c>
    </row>
    <row r="885" spans="1:18" ht="15.5" x14ac:dyDescent="0.45">
      <c r="A885" s="12" t="s">
        <v>1807</v>
      </c>
      <c r="B885" s="25" t="s">
        <v>1808</v>
      </c>
      <c r="C885" s="14" t="s">
        <v>24</v>
      </c>
      <c r="D885" s="15">
        <v>13098</v>
      </c>
      <c r="E885" s="16">
        <f t="shared" si="127"/>
        <v>13294.47</v>
      </c>
      <c r="F885" s="17">
        <f t="shared" si="120"/>
        <v>13294.47</v>
      </c>
      <c r="G885" s="18">
        <f t="shared" si="121"/>
        <v>0</v>
      </c>
      <c r="H885" s="18">
        <v>100</v>
      </c>
      <c r="I885" s="32" t="s">
        <v>48</v>
      </c>
      <c r="J885" s="32">
        <v>1</v>
      </c>
      <c r="K885" s="26">
        <v>16000</v>
      </c>
      <c r="L885" s="21">
        <f t="shared" si="122"/>
        <v>0.20350792472358814</v>
      </c>
      <c r="M885" s="22">
        <v>15500</v>
      </c>
      <c r="N885" s="23">
        <f t="shared" si="123"/>
        <v>15500</v>
      </c>
      <c r="O885" s="21">
        <f t="shared" si="124"/>
        <v>0.165898302075976</v>
      </c>
      <c r="P885" s="24">
        <v>15500</v>
      </c>
      <c r="Q885" s="18">
        <f t="shared" si="125"/>
        <v>15500</v>
      </c>
      <c r="R885" s="21">
        <f t="shared" si="126"/>
        <v>0.165898302075976</v>
      </c>
    </row>
    <row r="886" spans="1:18" ht="15.5" x14ac:dyDescent="0.45">
      <c r="A886" s="12" t="s">
        <v>1809</v>
      </c>
      <c r="B886" s="25" t="s">
        <v>1810</v>
      </c>
      <c r="C886" s="14" t="s">
        <v>47</v>
      </c>
      <c r="D886" s="15">
        <v>17589</v>
      </c>
      <c r="E886" s="16">
        <f t="shared" si="127"/>
        <v>17852.834999999999</v>
      </c>
      <c r="F886" s="17">
        <f t="shared" si="120"/>
        <v>17852.834999999999</v>
      </c>
      <c r="G886" s="18">
        <f t="shared" si="121"/>
        <v>0</v>
      </c>
      <c r="H886" s="18">
        <v>100</v>
      </c>
      <c r="I886" s="19" t="s">
        <v>33</v>
      </c>
      <c r="J886" s="19">
        <v>1</v>
      </c>
      <c r="K886" s="26">
        <v>22000</v>
      </c>
      <c r="L886" s="21">
        <f t="shared" si="122"/>
        <v>0.23229727939568148</v>
      </c>
      <c r="M886" s="22">
        <v>21000</v>
      </c>
      <c r="N886" s="23">
        <f t="shared" si="123"/>
        <v>21000</v>
      </c>
      <c r="O886" s="21">
        <f t="shared" si="124"/>
        <v>0.17628376669587778</v>
      </c>
      <c r="P886" s="24">
        <v>20000</v>
      </c>
      <c r="Q886" s="18">
        <f t="shared" si="125"/>
        <v>20000</v>
      </c>
      <c r="R886" s="21">
        <f t="shared" si="126"/>
        <v>0.12027025399607406</v>
      </c>
    </row>
    <row r="887" spans="1:18" ht="15.5" x14ac:dyDescent="0.45">
      <c r="A887" s="12" t="s">
        <v>1811</v>
      </c>
      <c r="B887" s="25" t="s">
        <v>1812</v>
      </c>
      <c r="C887" s="14" t="s">
        <v>32</v>
      </c>
      <c r="D887" s="15">
        <v>16500</v>
      </c>
      <c r="E887" s="16">
        <f t="shared" si="127"/>
        <v>16747.5</v>
      </c>
      <c r="F887" s="17">
        <f t="shared" si="120"/>
        <v>1674.75</v>
      </c>
      <c r="G887" s="18">
        <f t="shared" si="121"/>
        <v>0</v>
      </c>
      <c r="H887" s="18">
        <v>100</v>
      </c>
      <c r="I887" s="19" t="s">
        <v>29</v>
      </c>
      <c r="J887" s="19">
        <v>10</v>
      </c>
      <c r="K887" s="26">
        <v>4000</v>
      </c>
      <c r="L887" s="21">
        <f t="shared" si="122"/>
        <v>1.3884161815196299</v>
      </c>
      <c r="M887" s="22">
        <v>20000</v>
      </c>
      <c r="N887" s="23">
        <f t="shared" si="123"/>
        <v>2000</v>
      </c>
      <c r="O887" s="21">
        <f t="shared" si="124"/>
        <v>0.19420809075981491</v>
      </c>
      <c r="P887" s="24">
        <v>19000</v>
      </c>
      <c r="Q887" s="18">
        <f t="shared" si="125"/>
        <v>1900</v>
      </c>
      <c r="R887" s="21">
        <f t="shared" si="126"/>
        <v>0.13449768622182415</v>
      </c>
    </row>
    <row r="888" spans="1:18" ht="15.5" x14ac:dyDescent="0.45">
      <c r="A888" s="12" t="s">
        <v>1813</v>
      </c>
      <c r="B888" s="25" t="s">
        <v>1814</v>
      </c>
      <c r="C888" s="14" t="str">
        <f>C881</f>
        <v>OBAT BEBAS</v>
      </c>
      <c r="D888" s="15">
        <v>22089</v>
      </c>
      <c r="E888" s="16">
        <f t="shared" si="127"/>
        <v>22420.334999999999</v>
      </c>
      <c r="F888" s="17">
        <f t="shared" si="120"/>
        <v>4484.067</v>
      </c>
      <c r="G888" s="18">
        <f t="shared" si="121"/>
        <v>0</v>
      </c>
      <c r="H888" s="18">
        <v>100</v>
      </c>
      <c r="I888" s="19" t="s">
        <v>29</v>
      </c>
      <c r="J888" s="19">
        <v>5</v>
      </c>
      <c r="K888" s="26">
        <v>7000</v>
      </c>
      <c r="L888" s="21">
        <f t="shared" si="122"/>
        <v>0.56108282949385013</v>
      </c>
      <c r="M888" s="22">
        <v>26000</v>
      </c>
      <c r="N888" s="23">
        <f t="shared" si="123"/>
        <v>5200</v>
      </c>
      <c r="O888" s="21">
        <f t="shared" si="124"/>
        <v>0.15966153048114579</v>
      </c>
      <c r="P888" s="24">
        <v>25000</v>
      </c>
      <c r="Q888" s="18">
        <f t="shared" si="125"/>
        <v>5000</v>
      </c>
      <c r="R888" s="21">
        <f t="shared" si="126"/>
        <v>0.11505916392417866</v>
      </c>
    </row>
    <row r="889" spans="1:18" ht="15.5" x14ac:dyDescent="0.45">
      <c r="A889" s="12" t="s">
        <v>1815</v>
      </c>
      <c r="B889" s="25" t="s">
        <v>1816</v>
      </c>
      <c r="C889" s="14" t="str">
        <f t="shared" ref="C889:C898" si="128">C888</f>
        <v>OBAT BEBAS</v>
      </c>
      <c r="D889" s="15">
        <v>50097</v>
      </c>
      <c r="E889" s="16">
        <f t="shared" si="127"/>
        <v>50848.455000000002</v>
      </c>
      <c r="F889" s="17">
        <f t="shared" si="120"/>
        <v>5084.8455000000004</v>
      </c>
      <c r="G889" s="18">
        <f t="shared" si="121"/>
        <v>0</v>
      </c>
      <c r="H889" s="18">
        <v>100</v>
      </c>
      <c r="I889" s="19" t="s">
        <v>29</v>
      </c>
      <c r="J889" s="19">
        <v>10</v>
      </c>
      <c r="K889" s="26">
        <v>7000</v>
      </c>
      <c r="L889" s="21">
        <f t="shared" si="122"/>
        <v>0.37663966387965958</v>
      </c>
      <c r="M889" s="22">
        <v>60000</v>
      </c>
      <c r="N889" s="23">
        <f t="shared" si="123"/>
        <v>6000</v>
      </c>
      <c r="O889" s="21">
        <f t="shared" si="124"/>
        <v>0.17997685475399391</v>
      </c>
      <c r="P889" s="24">
        <v>58000</v>
      </c>
      <c r="Q889" s="18">
        <f t="shared" si="125"/>
        <v>5800</v>
      </c>
      <c r="R889" s="21">
        <f t="shared" si="126"/>
        <v>0.1406442929288608</v>
      </c>
    </row>
    <row r="890" spans="1:18" ht="15.5" x14ac:dyDescent="0.45">
      <c r="A890" s="12" t="s">
        <v>1817</v>
      </c>
      <c r="B890" s="25" t="s">
        <v>1818</v>
      </c>
      <c r="C890" s="14" t="str">
        <f t="shared" si="128"/>
        <v>OBAT BEBAS</v>
      </c>
      <c r="D890" s="15">
        <v>5589</v>
      </c>
      <c r="E890" s="16">
        <f t="shared" si="127"/>
        <v>5672.835</v>
      </c>
      <c r="F890" s="17">
        <f t="shared" si="120"/>
        <v>5672.835</v>
      </c>
      <c r="G890" s="18">
        <f t="shared" si="121"/>
        <v>0</v>
      </c>
      <c r="H890" s="18">
        <v>100</v>
      </c>
      <c r="I890" s="32" t="s">
        <v>48</v>
      </c>
      <c r="J890" s="32">
        <v>1</v>
      </c>
      <c r="K890" s="26">
        <v>7000</v>
      </c>
      <c r="L890" s="21">
        <f t="shared" si="122"/>
        <v>0.23395092577168206</v>
      </c>
      <c r="M890" s="22">
        <v>6500</v>
      </c>
      <c r="N890" s="23">
        <f t="shared" si="123"/>
        <v>6500</v>
      </c>
      <c r="O890" s="21">
        <f t="shared" si="124"/>
        <v>0.14581157393084762</v>
      </c>
      <c r="P890" s="24">
        <v>6350</v>
      </c>
      <c r="Q890" s="18">
        <f t="shared" si="125"/>
        <v>6350</v>
      </c>
      <c r="R890" s="21">
        <f t="shared" si="126"/>
        <v>0.11936976837859729</v>
      </c>
    </row>
    <row r="891" spans="1:18" ht="15.5" x14ac:dyDescent="0.45">
      <c r="A891" s="12" t="s">
        <v>1819</v>
      </c>
      <c r="B891" s="25" t="s">
        <v>1820</v>
      </c>
      <c r="C891" s="14" t="str">
        <f t="shared" si="128"/>
        <v>OBAT BEBAS</v>
      </c>
      <c r="D891" s="15">
        <v>13462</v>
      </c>
      <c r="E891" s="16">
        <f t="shared" si="127"/>
        <v>13663.93</v>
      </c>
      <c r="F891" s="17">
        <f t="shared" si="120"/>
        <v>1366.393</v>
      </c>
      <c r="G891" s="18">
        <f t="shared" si="121"/>
        <v>0</v>
      </c>
      <c r="H891" s="18">
        <v>100</v>
      </c>
      <c r="I891" s="19" t="s">
        <v>29</v>
      </c>
      <c r="J891" s="19">
        <v>10</v>
      </c>
      <c r="K891" s="26">
        <v>5000</v>
      </c>
      <c r="L891" s="21">
        <f t="shared" si="122"/>
        <v>2.6592693317369158</v>
      </c>
      <c r="M891" s="22">
        <v>17000</v>
      </c>
      <c r="N891" s="23">
        <f t="shared" si="123"/>
        <v>1700</v>
      </c>
      <c r="O891" s="21">
        <f t="shared" si="124"/>
        <v>0.24415157279055144</v>
      </c>
      <c r="P891" s="24">
        <v>16000</v>
      </c>
      <c r="Q891" s="18">
        <f t="shared" si="125"/>
        <v>1600</v>
      </c>
      <c r="R891" s="21">
        <f t="shared" si="126"/>
        <v>0.17096618615581313</v>
      </c>
    </row>
    <row r="892" spans="1:18" ht="15.5" x14ac:dyDescent="0.45">
      <c r="A892" s="12" t="s">
        <v>1821</v>
      </c>
      <c r="B892" s="25" t="s">
        <v>1822</v>
      </c>
      <c r="C892" s="14" t="str">
        <f t="shared" si="128"/>
        <v>OBAT BEBAS</v>
      </c>
      <c r="D892" s="15">
        <v>4532</v>
      </c>
      <c r="E892" s="16">
        <f t="shared" si="127"/>
        <v>4599.9799999999996</v>
      </c>
      <c r="F892" s="17">
        <f t="shared" si="120"/>
        <v>4599.9799999999996</v>
      </c>
      <c r="G892" s="18">
        <f t="shared" si="121"/>
        <v>0</v>
      </c>
      <c r="H892" s="18">
        <v>100</v>
      </c>
      <c r="I892" s="32" t="s">
        <v>48</v>
      </c>
      <c r="J892" s="32">
        <v>1</v>
      </c>
      <c r="K892" s="26">
        <v>7000</v>
      </c>
      <c r="L892" s="21">
        <f t="shared" si="122"/>
        <v>0.52174574672063811</v>
      </c>
      <c r="M892" s="22">
        <v>5500</v>
      </c>
      <c r="N892" s="23">
        <f t="shared" si="123"/>
        <v>5500</v>
      </c>
      <c r="O892" s="21">
        <f t="shared" si="124"/>
        <v>0.19565737242335848</v>
      </c>
      <c r="P892" s="24">
        <v>5300</v>
      </c>
      <c r="Q892" s="18">
        <f t="shared" si="125"/>
        <v>5300</v>
      </c>
      <c r="R892" s="21">
        <f t="shared" si="126"/>
        <v>0.15217892251705453</v>
      </c>
    </row>
    <row r="893" spans="1:18" ht="15.5" x14ac:dyDescent="0.45">
      <c r="A893" s="12" t="s">
        <v>1823</v>
      </c>
      <c r="B893" s="25" t="s">
        <v>1824</v>
      </c>
      <c r="C893" s="14" t="str">
        <f t="shared" si="128"/>
        <v>OBAT BEBAS</v>
      </c>
      <c r="D893" s="15">
        <v>17900</v>
      </c>
      <c r="E893" s="16">
        <f t="shared" si="127"/>
        <v>18168.5</v>
      </c>
      <c r="F893" s="17">
        <f t="shared" si="120"/>
        <v>1816.85</v>
      </c>
      <c r="G893" s="18">
        <f t="shared" si="121"/>
        <v>0</v>
      </c>
      <c r="H893" s="18">
        <v>100</v>
      </c>
      <c r="I893" s="28" t="s">
        <v>29</v>
      </c>
      <c r="J893" s="28">
        <v>10</v>
      </c>
      <c r="K893" s="26">
        <v>4000</v>
      </c>
      <c r="L893" s="21">
        <f t="shared" si="122"/>
        <v>1.2016126812890444</v>
      </c>
      <c r="M893" s="22">
        <v>24000</v>
      </c>
      <c r="N893" s="23">
        <f t="shared" si="123"/>
        <v>2400</v>
      </c>
      <c r="O893" s="21">
        <f t="shared" si="124"/>
        <v>0.32096760877342662</v>
      </c>
      <c r="P893" s="24">
        <v>23000</v>
      </c>
      <c r="Q893" s="18">
        <f t="shared" si="125"/>
        <v>2300</v>
      </c>
      <c r="R893" s="21">
        <f t="shared" si="126"/>
        <v>0.2659272917412005</v>
      </c>
    </row>
    <row r="894" spans="1:18" ht="15.5" x14ac:dyDescent="0.45">
      <c r="A894" s="12" t="s">
        <v>1825</v>
      </c>
      <c r="B894" s="25" t="s">
        <v>1826</v>
      </c>
      <c r="C894" s="14" t="str">
        <f t="shared" si="128"/>
        <v>OBAT BEBAS</v>
      </c>
      <c r="D894" s="31">
        <v>7650</v>
      </c>
      <c r="E894" s="16">
        <f t="shared" si="127"/>
        <v>7764.75</v>
      </c>
      <c r="F894" s="17">
        <f t="shared" si="120"/>
        <v>7764.75</v>
      </c>
      <c r="G894" s="18">
        <f t="shared" si="121"/>
        <v>0</v>
      </c>
      <c r="H894" s="18">
        <v>100</v>
      </c>
      <c r="I894" s="32" t="s">
        <v>48</v>
      </c>
      <c r="J894" s="32">
        <v>1</v>
      </c>
      <c r="K894" s="26">
        <v>12000</v>
      </c>
      <c r="L894" s="21">
        <f t="shared" si="122"/>
        <v>0.54544576451270166</v>
      </c>
      <c r="M894" s="22">
        <v>9000</v>
      </c>
      <c r="N894" s="23">
        <f t="shared" si="123"/>
        <v>9000</v>
      </c>
      <c r="O894" s="21">
        <f t="shared" si="124"/>
        <v>0.15908432338452622</v>
      </c>
      <c r="P894" s="24">
        <v>8800</v>
      </c>
      <c r="Q894" s="18">
        <f t="shared" si="125"/>
        <v>8800</v>
      </c>
      <c r="R894" s="21">
        <f t="shared" si="126"/>
        <v>0.13332689397598119</v>
      </c>
    </row>
    <row r="895" spans="1:18" ht="15.5" x14ac:dyDescent="0.45">
      <c r="A895" s="12" t="s">
        <v>1827</v>
      </c>
      <c r="B895" s="25" t="s">
        <v>1828</v>
      </c>
      <c r="C895" s="33" t="str">
        <f t="shared" si="128"/>
        <v>OBAT BEBAS</v>
      </c>
      <c r="D895" s="16">
        <v>6222</v>
      </c>
      <c r="E895" s="16">
        <f t="shared" si="127"/>
        <v>6315.33</v>
      </c>
      <c r="F895" s="17">
        <f t="shared" si="120"/>
        <v>6315.33</v>
      </c>
      <c r="G895" s="18">
        <f t="shared" si="121"/>
        <v>0</v>
      </c>
      <c r="H895" s="18">
        <v>100</v>
      </c>
      <c r="I895" s="91" t="s">
        <v>48</v>
      </c>
      <c r="J895" s="91">
        <v>1</v>
      </c>
      <c r="K895" s="26">
        <v>10000</v>
      </c>
      <c r="L895" s="21">
        <f t="shared" si="122"/>
        <v>0.58344852921383361</v>
      </c>
      <c r="M895" s="22">
        <v>8000</v>
      </c>
      <c r="N895" s="23">
        <f t="shared" si="123"/>
        <v>8000</v>
      </c>
      <c r="O895" s="21">
        <f t="shared" si="124"/>
        <v>0.26675882337106693</v>
      </c>
      <c r="P895" s="24">
        <v>7200</v>
      </c>
      <c r="Q895" s="18">
        <f t="shared" si="125"/>
        <v>7200</v>
      </c>
      <c r="R895" s="21">
        <f t="shared" si="126"/>
        <v>0.14008294103396024</v>
      </c>
    </row>
    <row r="896" spans="1:18" ht="15.5" x14ac:dyDescent="0.45">
      <c r="A896" s="12" t="s">
        <v>1829</v>
      </c>
      <c r="B896" s="25" t="s">
        <v>1830</v>
      </c>
      <c r="C896" s="14" t="str">
        <f t="shared" si="128"/>
        <v>OBAT BEBAS</v>
      </c>
      <c r="D896" s="15">
        <v>8150</v>
      </c>
      <c r="E896" s="16">
        <f t="shared" si="127"/>
        <v>8272.25</v>
      </c>
      <c r="F896" s="17">
        <f t="shared" si="120"/>
        <v>8272.25</v>
      </c>
      <c r="G896" s="18">
        <f t="shared" si="121"/>
        <v>0</v>
      </c>
      <c r="H896" s="18">
        <v>100</v>
      </c>
      <c r="I896" s="32" t="s">
        <v>48</v>
      </c>
      <c r="J896" s="32">
        <v>1</v>
      </c>
      <c r="K896" s="26">
        <v>12000</v>
      </c>
      <c r="L896" s="21">
        <f t="shared" si="122"/>
        <v>0.45063314092296536</v>
      </c>
      <c r="M896" s="22">
        <v>9500</v>
      </c>
      <c r="N896" s="23">
        <f t="shared" si="123"/>
        <v>9500</v>
      </c>
      <c r="O896" s="21">
        <f t="shared" si="124"/>
        <v>0.14841790323068088</v>
      </c>
      <c r="P896" s="24">
        <v>9200</v>
      </c>
      <c r="Q896" s="18">
        <f t="shared" si="125"/>
        <v>9200</v>
      </c>
      <c r="R896" s="21">
        <f t="shared" si="126"/>
        <v>0.11215207470760676</v>
      </c>
    </row>
    <row r="897" spans="1:18" ht="15.5" x14ac:dyDescent="0.45">
      <c r="A897" s="12" t="s">
        <v>1831</v>
      </c>
      <c r="B897" s="25" t="s">
        <v>1832</v>
      </c>
      <c r="C897" s="14" t="str">
        <f t="shared" si="128"/>
        <v>OBAT BEBAS</v>
      </c>
      <c r="D897" s="15">
        <v>45501</v>
      </c>
      <c r="E897" s="16">
        <f t="shared" si="127"/>
        <v>46183.514999999999</v>
      </c>
      <c r="F897" s="17">
        <f t="shared" si="120"/>
        <v>4618.3514999999998</v>
      </c>
      <c r="G897" s="18">
        <f t="shared" si="121"/>
        <v>0</v>
      </c>
      <c r="H897" s="18">
        <v>100</v>
      </c>
      <c r="I897" s="28" t="s">
        <v>29</v>
      </c>
      <c r="J897" s="28">
        <v>10</v>
      </c>
      <c r="K897" s="26">
        <v>7000</v>
      </c>
      <c r="L897" s="21">
        <f t="shared" si="122"/>
        <v>0.51569234173708955</v>
      </c>
      <c r="M897" s="22">
        <v>53000</v>
      </c>
      <c r="N897" s="23">
        <f t="shared" si="123"/>
        <v>5300</v>
      </c>
      <c r="O897" s="21">
        <f t="shared" si="124"/>
        <v>0.14759563017236785</v>
      </c>
      <c r="P897" s="24">
        <v>52000</v>
      </c>
      <c r="Q897" s="18">
        <f t="shared" si="125"/>
        <v>5200</v>
      </c>
      <c r="R897" s="21">
        <f t="shared" si="126"/>
        <v>0.12594288243326657</v>
      </c>
    </row>
    <row r="898" spans="1:18" ht="15.5" x14ac:dyDescent="0.45">
      <c r="A898" s="12" t="s">
        <v>1833</v>
      </c>
      <c r="B898" s="25" t="s">
        <v>1834</v>
      </c>
      <c r="C898" s="14" t="str">
        <f t="shared" si="128"/>
        <v>OBAT BEBAS</v>
      </c>
      <c r="D898" s="15">
        <v>6944</v>
      </c>
      <c r="E898" s="16">
        <f t="shared" si="127"/>
        <v>7048.16</v>
      </c>
      <c r="F898" s="17">
        <f t="shared" si="120"/>
        <v>7048.16</v>
      </c>
      <c r="G898" s="18">
        <f t="shared" si="121"/>
        <v>0</v>
      </c>
      <c r="H898" s="18">
        <v>100</v>
      </c>
      <c r="I898" s="32" t="s">
        <v>48</v>
      </c>
      <c r="J898" s="32">
        <v>1</v>
      </c>
      <c r="K898" s="26">
        <v>10000</v>
      </c>
      <c r="L898" s="21">
        <f t="shared" si="122"/>
        <v>0.4188100156636626</v>
      </c>
      <c r="M898" s="22">
        <v>8200</v>
      </c>
      <c r="N898" s="23">
        <f t="shared" si="123"/>
        <v>8200</v>
      </c>
      <c r="O898" s="21">
        <f t="shared" si="124"/>
        <v>0.16342421284420333</v>
      </c>
      <c r="P898" s="24">
        <v>7800</v>
      </c>
      <c r="Q898" s="18">
        <f t="shared" si="125"/>
        <v>7800</v>
      </c>
      <c r="R898" s="21">
        <f t="shared" si="126"/>
        <v>0.10667181221765683</v>
      </c>
    </row>
    <row r="899" spans="1:18" ht="15.5" x14ac:dyDescent="0.45">
      <c r="A899" s="12" t="s">
        <v>1835</v>
      </c>
      <c r="B899" s="25" t="s">
        <v>1836</v>
      </c>
      <c r="C899" s="14" t="s">
        <v>24</v>
      </c>
      <c r="D899" s="31">
        <v>16983</v>
      </c>
      <c r="E899" s="16">
        <f t="shared" si="127"/>
        <v>17237.744999999999</v>
      </c>
      <c r="F899" s="17">
        <f t="shared" si="120"/>
        <v>17237.744999999999</v>
      </c>
      <c r="G899" s="18">
        <f t="shared" si="121"/>
        <v>0</v>
      </c>
      <c r="H899" s="18">
        <v>12</v>
      </c>
      <c r="I899" s="32" t="s">
        <v>48</v>
      </c>
      <c r="J899" s="32">
        <v>1</v>
      </c>
      <c r="K899" s="31">
        <v>22000</v>
      </c>
      <c r="L899" s="21">
        <f t="shared" si="122"/>
        <v>0.27626902474772663</v>
      </c>
      <c r="M899" s="22">
        <v>20000</v>
      </c>
      <c r="N899" s="23">
        <f t="shared" si="123"/>
        <v>20000</v>
      </c>
      <c r="O899" s="21">
        <f t="shared" si="124"/>
        <v>0.16024456795247877</v>
      </c>
      <c r="P899" s="24">
        <v>19500</v>
      </c>
      <c r="Q899" s="18">
        <f t="shared" si="125"/>
        <v>19500</v>
      </c>
      <c r="R899" s="21">
        <f t="shared" si="126"/>
        <v>0.1312384537536668</v>
      </c>
    </row>
    <row r="900" spans="1:18" ht="15.5" x14ac:dyDescent="0.45">
      <c r="A900" s="12" t="s">
        <v>1837</v>
      </c>
      <c r="B900" s="25" t="s">
        <v>1838</v>
      </c>
      <c r="C900" s="14" t="s">
        <v>24</v>
      </c>
      <c r="D900" s="31">
        <v>13398</v>
      </c>
      <c r="E900" s="16">
        <f t="shared" si="127"/>
        <v>13598.97</v>
      </c>
      <c r="F900" s="17">
        <f t="shared" si="120"/>
        <v>13598.97</v>
      </c>
      <c r="G900" s="18">
        <f t="shared" si="121"/>
        <v>0</v>
      </c>
      <c r="H900" s="18">
        <v>100</v>
      </c>
      <c r="I900" s="32" t="s">
        <v>48</v>
      </c>
      <c r="J900" s="32">
        <v>1</v>
      </c>
      <c r="K900" s="31">
        <v>17000</v>
      </c>
      <c r="L900" s="21">
        <f t="shared" si="122"/>
        <v>0.25009467628798365</v>
      </c>
      <c r="M900" s="22">
        <v>16000</v>
      </c>
      <c r="N900" s="23">
        <f t="shared" si="123"/>
        <v>16000</v>
      </c>
      <c r="O900" s="21">
        <f t="shared" si="124"/>
        <v>0.17655969532986696</v>
      </c>
      <c r="P900" s="24">
        <v>15500</v>
      </c>
      <c r="Q900" s="18">
        <f t="shared" si="125"/>
        <v>15500</v>
      </c>
      <c r="R900" s="21">
        <f t="shared" si="126"/>
        <v>0.13979220485080862</v>
      </c>
    </row>
    <row r="901" spans="1:18" ht="15.5" x14ac:dyDescent="0.45">
      <c r="A901" s="12" t="s">
        <v>1839</v>
      </c>
      <c r="B901" s="25" t="s">
        <v>1840</v>
      </c>
      <c r="C901" s="14" t="s">
        <v>24</v>
      </c>
      <c r="D901" s="31">
        <v>31702</v>
      </c>
      <c r="E901" s="16">
        <f t="shared" si="127"/>
        <v>32177.53</v>
      </c>
      <c r="F901" s="17">
        <f t="shared" si="120"/>
        <v>32177.53</v>
      </c>
      <c r="G901" s="18">
        <f t="shared" si="121"/>
        <v>0</v>
      </c>
      <c r="H901" s="18">
        <v>100</v>
      </c>
      <c r="I901" s="32" t="s">
        <v>48</v>
      </c>
      <c r="J901" s="32">
        <v>1</v>
      </c>
      <c r="K901" s="31">
        <v>39000</v>
      </c>
      <c r="L901" s="21">
        <f t="shared" si="122"/>
        <v>0.21202590751993711</v>
      </c>
      <c r="M901" s="22">
        <v>37000</v>
      </c>
      <c r="N901" s="23">
        <f t="shared" si="123"/>
        <v>37000</v>
      </c>
      <c r="O901" s="21">
        <f t="shared" si="124"/>
        <v>0.14987073277532492</v>
      </c>
      <c r="P901" s="24">
        <v>36000</v>
      </c>
      <c r="Q901" s="18">
        <f t="shared" si="125"/>
        <v>36000</v>
      </c>
      <c r="R901" s="21">
        <f t="shared" si="126"/>
        <v>0.11879314540301886</v>
      </c>
    </row>
    <row r="902" spans="1:18" ht="15.5" x14ac:dyDescent="0.45">
      <c r="A902" s="12" t="s">
        <v>1841</v>
      </c>
      <c r="B902" s="25" t="s">
        <v>1842</v>
      </c>
      <c r="C902" s="14" t="str">
        <f>C895</f>
        <v>OBAT BEBAS</v>
      </c>
      <c r="D902" s="15">
        <v>13398</v>
      </c>
      <c r="E902" s="16">
        <f t="shared" si="127"/>
        <v>13598.97</v>
      </c>
      <c r="F902" s="17">
        <f t="shared" si="120"/>
        <v>13598.97</v>
      </c>
      <c r="G902" s="18">
        <f t="shared" si="121"/>
        <v>0</v>
      </c>
      <c r="H902" s="18">
        <v>2</v>
      </c>
      <c r="I902" s="32" t="s">
        <v>48</v>
      </c>
      <c r="J902" s="32">
        <v>1</v>
      </c>
      <c r="K902" s="26">
        <v>17000</v>
      </c>
      <c r="L902" s="21">
        <f t="shared" si="122"/>
        <v>0.25009467628798365</v>
      </c>
      <c r="M902" s="22">
        <v>16000</v>
      </c>
      <c r="N902" s="23">
        <f t="shared" si="123"/>
        <v>16000</v>
      </c>
      <c r="O902" s="21">
        <f t="shared" si="124"/>
        <v>0.17655969532986696</v>
      </c>
      <c r="P902" s="24">
        <v>15500</v>
      </c>
      <c r="Q902" s="18">
        <f t="shared" si="125"/>
        <v>15500</v>
      </c>
      <c r="R902" s="21">
        <f t="shared" si="126"/>
        <v>0.13979220485080862</v>
      </c>
    </row>
    <row r="903" spans="1:18" ht="15.5" x14ac:dyDescent="0.45">
      <c r="A903" s="12" t="s">
        <v>1843</v>
      </c>
      <c r="B903" s="25" t="s">
        <v>1844</v>
      </c>
      <c r="C903" s="14" t="s">
        <v>24</v>
      </c>
      <c r="D903" s="31">
        <v>16983</v>
      </c>
      <c r="E903" s="16">
        <f t="shared" si="127"/>
        <v>17237.744999999999</v>
      </c>
      <c r="F903" s="17">
        <f t="shared" si="120"/>
        <v>17237.744999999999</v>
      </c>
      <c r="G903" s="18">
        <f t="shared" si="121"/>
        <v>0</v>
      </c>
      <c r="H903" s="18">
        <v>2</v>
      </c>
      <c r="I903" s="28" t="s">
        <v>33</v>
      </c>
      <c r="J903" s="28">
        <v>1</v>
      </c>
      <c r="K903" s="31">
        <v>22000</v>
      </c>
      <c r="L903" s="21">
        <f t="shared" si="122"/>
        <v>0.27626902474772663</v>
      </c>
      <c r="M903" s="22">
        <v>22000</v>
      </c>
      <c r="N903" s="23">
        <f t="shared" si="123"/>
        <v>22000</v>
      </c>
      <c r="O903" s="21">
        <f t="shared" si="124"/>
        <v>0.27626902474772663</v>
      </c>
      <c r="P903" s="24">
        <v>19500</v>
      </c>
      <c r="Q903" s="18">
        <f t="shared" si="125"/>
        <v>19500</v>
      </c>
      <c r="R903" s="21">
        <f t="shared" si="126"/>
        <v>0.1312384537536668</v>
      </c>
    </row>
    <row r="904" spans="1:18" ht="15.5" x14ac:dyDescent="0.45">
      <c r="A904" s="12" t="s">
        <v>1845</v>
      </c>
      <c r="B904" s="25" t="s">
        <v>1846</v>
      </c>
      <c r="C904" s="14" t="str">
        <f>C897</f>
        <v>OBAT BEBAS</v>
      </c>
      <c r="D904" s="15">
        <v>16983</v>
      </c>
      <c r="E904" s="16">
        <f t="shared" si="127"/>
        <v>17237.744999999999</v>
      </c>
      <c r="F904" s="17">
        <f t="shared" si="120"/>
        <v>17237.744999999999</v>
      </c>
      <c r="G904" s="18">
        <f t="shared" si="121"/>
        <v>0</v>
      </c>
      <c r="H904" s="18">
        <v>2</v>
      </c>
      <c r="I904" s="32" t="s">
        <v>48</v>
      </c>
      <c r="J904" s="28">
        <v>1</v>
      </c>
      <c r="K904" s="26">
        <v>22000</v>
      </c>
      <c r="L904" s="21">
        <f t="shared" si="122"/>
        <v>0.27626902474772663</v>
      </c>
      <c r="M904" s="22">
        <v>20000</v>
      </c>
      <c r="N904" s="23">
        <f t="shared" si="123"/>
        <v>20000</v>
      </c>
      <c r="O904" s="21">
        <f t="shared" si="124"/>
        <v>0.16024456795247877</v>
      </c>
      <c r="P904" s="24">
        <v>20000</v>
      </c>
      <c r="Q904" s="18">
        <f t="shared" si="125"/>
        <v>20000</v>
      </c>
      <c r="R904" s="21">
        <f t="shared" si="126"/>
        <v>0.16024456795247877</v>
      </c>
    </row>
    <row r="905" spans="1:18" ht="15.5" x14ac:dyDescent="0.45">
      <c r="A905" s="12" t="s">
        <v>1847</v>
      </c>
      <c r="B905" s="25" t="s">
        <v>1848</v>
      </c>
      <c r="C905" s="14" t="s">
        <v>24</v>
      </c>
      <c r="D905" s="31">
        <v>12643</v>
      </c>
      <c r="E905" s="16">
        <f t="shared" si="127"/>
        <v>12832.645</v>
      </c>
      <c r="F905" s="17">
        <f t="shared" si="120"/>
        <v>12832.645</v>
      </c>
      <c r="G905" s="18">
        <f t="shared" si="121"/>
        <v>0</v>
      </c>
      <c r="H905" s="18">
        <v>1</v>
      </c>
      <c r="I905" s="19" t="s">
        <v>33</v>
      </c>
      <c r="J905" s="19">
        <v>1</v>
      </c>
      <c r="K905" s="26">
        <v>16000</v>
      </c>
      <c r="L905" s="21">
        <f t="shared" si="122"/>
        <v>0.24682012165068071</v>
      </c>
      <c r="M905" s="22">
        <v>15000</v>
      </c>
      <c r="N905" s="23">
        <f t="shared" si="123"/>
        <v>15000</v>
      </c>
      <c r="O905" s="21">
        <f t="shared" si="124"/>
        <v>0.16889386404751316</v>
      </c>
      <c r="P905" s="24">
        <v>15000</v>
      </c>
      <c r="Q905" s="18">
        <f t="shared" si="125"/>
        <v>15000</v>
      </c>
      <c r="R905" s="21">
        <f t="shared" si="126"/>
        <v>0.16889386404751316</v>
      </c>
    </row>
    <row r="906" spans="1:18" ht="15.5" x14ac:dyDescent="0.45">
      <c r="A906" s="12" t="s">
        <v>1849</v>
      </c>
      <c r="B906" s="25" t="s">
        <v>1850</v>
      </c>
      <c r="C906" s="14" t="str">
        <f>C899</f>
        <v>OBAT BEBAS</v>
      </c>
      <c r="D906" s="15">
        <v>19059</v>
      </c>
      <c r="E906" s="16">
        <f t="shared" si="127"/>
        <v>19344.884999999998</v>
      </c>
      <c r="F906" s="17">
        <f t="shared" si="120"/>
        <v>19344.884999999998</v>
      </c>
      <c r="G906" s="18">
        <f t="shared" si="121"/>
        <v>0</v>
      </c>
      <c r="H906" s="18">
        <v>2</v>
      </c>
      <c r="I906" s="32" t="s">
        <v>33</v>
      </c>
      <c r="J906" s="28">
        <v>1</v>
      </c>
      <c r="K906" s="26">
        <v>23000</v>
      </c>
      <c r="L906" s="21">
        <f t="shared" si="122"/>
        <v>0.18894477790899258</v>
      </c>
      <c r="M906" s="22">
        <v>22000</v>
      </c>
      <c r="N906" s="23">
        <f t="shared" si="123"/>
        <v>22000</v>
      </c>
      <c r="O906" s="21">
        <f t="shared" si="124"/>
        <v>0.13725152669555812</v>
      </c>
      <c r="P906" s="24">
        <v>22000</v>
      </c>
      <c r="Q906" s="18">
        <f t="shared" si="125"/>
        <v>22000</v>
      </c>
      <c r="R906" s="21">
        <f t="shared" si="126"/>
        <v>0.13725152669555812</v>
      </c>
    </row>
    <row r="907" spans="1:18" ht="15.5" x14ac:dyDescent="0.45">
      <c r="A907" s="12" t="s">
        <v>1851</v>
      </c>
      <c r="B907" s="25" t="s">
        <v>1852</v>
      </c>
      <c r="C907" s="14" t="str">
        <f>C900</f>
        <v>OBAT BEBAS</v>
      </c>
      <c r="D907" s="15">
        <v>29970</v>
      </c>
      <c r="E907" s="16">
        <f t="shared" si="127"/>
        <v>30419.55</v>
      </c>
      <c r="F907" s="17">
        <f t="shared" si="120"/>
        <v>30419.55</v>
      </c>
      <c r="G907" s="18">
        <f t="shared" si="121"/>
        <v>0</v>
      </c>
      <c r="H907" s="18">
        <v>2</v>
      </c>
      <c r="I907" s="32" t="s">
        <v>48</v>
      </c>
      <c r="J907" s="32">
        <v>1</v>
      </c>
      <c r="K907" s="26">
        <v>37000</v>
      </c>
      <c r="L907" s="21">
        <f t="shared" si="122"/>
        <v>0.21632305540351521</v>
      </c>
      <c r="M907" s="22">
        <v>35000</v>
      </c>
      <c r="N907" s="23">
        <f t="shared" si="123"/>
        <v>35000</v>
      </c>
      <c r="O907" s="21">
        <f t="shared" si="124"/>
        <v>0.15057586321954142</v>
      </c>
      <c r="P907" s="24">
        <v>35000</v>
      </c>
      <c r="Q907" s="18">
        <f t="shared" si="125"/>
        <v>35000</v>
      </c>
      <c r="R907" s="21">
        <f t="shared" si="126"/>
        <v>0.15057586321954142</v>
      </c>
    </row>
    <row r="908" spans="1:18" ht="15.5" x14ac:dyDescent="0.45">
      <c r="A908" s="12" t="s">
        <v>1853</v>
      </c>
      <c r="B908" s="25" t="s">
        <v>1854</v>
      </c>
      <c r="C908" s="14" t="str">
        <f>C901</f>
        <v>OBAT BEBAS</v>
      </c>
      <c r="D908" s="15">
        <v>26085</v>
      </c>
      <c r="E908" s="16">
        <f t="shared" si="127"/>
        <v>26476.275000000001</v>
      </c>
      <c r="F908" s="17">
        <f t="shared" si="120"/>
        <v>26476.275000000001</v>
      </c>
      <c r="G908" s="18">
        <f t="shared" si="121"/>
        <v>0</v>
      </c>
      <c r="H908" s="18">
        <v>2</v>
      </c>
      <c r="I908" s="32" t="s">
        <v>48</v>
      </c>
      <c r="J908" s="32">
        <v>1</v>
      </c>
      <c r="K908" s="26">
        <v>32000</v>
      </c>
      <c r="L908" s="21">
        <f t="shared" si="122"/>
        <v>0.20862923504156072</v>
      </c>
      <c r="M908" s="22">
        <v>31000</v>
      </c>
      <c r="N908" s="23">
        <f t="shared" si="123"/>
        <v>31000</v>
      </c>
      <c r="O908" s="21">
        <f t="shared" si="124"/>
        <v>0.17085957144651195</v>
      </c>
      <c r="P908" s="24">
        <v>30000</v>
      </c>
      <c r="Q908" s="18">
        <f t="shared" si="125"/>
        <v>30000</v>
      </c>
      <c r="R908" s="21">
        <f t="shared" si="126"/>
        <v>0.13308990785146319</v>
      </c>
    </row>
    <row r="909" spans="1:18" ht="15.5" x14ac:dyDescent="0.45">
      <c r="A909" s="12" t="s">
        <v>1855</v>
      </c>
      <c r="B909" s="25" t="s">
        <v>1856</v>
      </c>
      <c r="C909" s="14" t="s">
        <v>32</v>
      </c>
      <c r="D909" s="15">
        <v>6050</v>
      </c>
      <c r="E909" s="16">
        <f t="shared" si="127"/>
        <v>6140.75</v>
      </c>
      <c r="F909" s="17">
        <f t="shared" si="120"/>
        <v>6140.75</v>
      </c>
      <c r="G909" s="18">
        <f t="shared" si="121"/>
        <v>0</v>
      </c>
      <c r="H909" s="18">
        <v>100</v>
      </c>
      <c r="I909" s="32" t="s">
        <v>48</v>
      </c>
      <c r="J909" s="32">
        <v>1</v>
      </c>
      <c r="K909" s="26">
        <v>10000</v>
      </c>
      <c r="L909" s="21">
        <f t="shared" si="122"/>
        <v>0.62846557830883854</v>
      </c>
      <c r="M909" s="22">
        <v>7200</v>
      </c>
      <c r="N909" s="23">
        <f t="shared" si="123"/>
        <v>7200</v>
      </c>
      <c r="O909" s="21">
        <f t="shared" si="124"/>
        <v>0.17249521638236373</v>
      </c>
      <c r="P909" s="24">
        <v>6900</v>
      </c>
      <c r="Q909" s="18">
        <f t="shared" si="125"/>
        <v>6900</v>
      </c>
      <c r="R909" s="21">
        <f t="shared" si="126"/>
        <v>0.12364124903309856</v>
      </c>
    </row>
    <row r="910" spans="1:18" ht="15.5" x14ac:dyDescent="0.45">
      <c r="A910" s="12" t="s">
        <v>1857</v>
      </c>
      <c r="B910" s="25" t="s">
        <v>1858</v>
      </c>
      <c r="C910" s="14" t="s">
        <v>24</v>
      </c>
      <c r="D910" s="15">
        <v>33332</v>
      </c>
      <c r="E910" s="16">
        <f t="shared" si="127"/>
        <v>33831.980000000003</v>
      </c>
      <c r="F910" s="17">
        <f t="shared" si="120"/>
        <v>3383.1980000000003</v>
      </c>
      <c r="G910" s="18">
        <f t="shared" si="121"/>
        <v>0</v>
      </c>
      <c r="H910" s="18">
        <v>100</v>
      </c>
      <c r="I910" s="28" t="s">
        <v>29</v>
      </c>
      <c r="J910" s="28">
        <v>10</v>
      </c>
      <c r="K910" s="26">
        <v>6000</v>
      </c>
      <c r="L910" s="21">
        <f t="shared" si="122"/>
        <v>0.77346995357646797</v>
      </c>
      <c r="M910" s="22">
        <v>42000</v>
      </c>
      <c r="N910" s="23">
        <f t="shared" si="123"/>
        <v>4200</v>
      </c>
      <c r="O910" s="21">
        <f t="shared" si="124"/>
        <v>0.2414289675035276</v>
      </c>
      <c r="P910" s="94">
        <v>40000</v>
      </c>
      <c r="Q910" s="18">
        <f t="shared" si="125"/>
        <v>4000</v>
      </c>
      <c r="R910" s="21">
        <f t="shared" si="126"/>
        <v>0.18231330238431201</v>
      </c>
    </row>
    <row r="911" spans="1:18" ht="15.5" x14ac:dyDescent="0.45">
      <c r="A911" s="12" t="s">
        <v>1859</v>
      </c>
      <c r="B911" s="25" t="s">
        <v>1860</v>
      </c>
      <c r="C911" s="14" t="str">
        <f>C904</f>
        <v>OBAT BEBAS</v>
      </c>
      <c r="D911" s="15">
        <v>21169</v>
      </c>
      <c r="E911" s="16">
        <f t="shared" si="127"/>
        <v>21486.535</v>
      </c>
      <c r="F911" s="17">
        <f t="shared" si="120"/>
        <v>2148.6534999999999</v>
      </c>
      <c r="G911" s="18">
        <f t="shared" si="121"/>
        <v>0</v>
      </c>
      <c r="H911" s="18">
        <v>100</v>
      </c>
      <c r="I911" s="19" t="s">
        <v>29</v>
      </c>
      <c r="J911" s="19">
        <v>10</v>
      </c>
      <c r="K911" s="26">
        <v>4000</v>
      </c>
      <c r="L911" s="21">
        <f t="shared" si="122"/>
        <v>0.86163101682053445</v>
      </c>
      <c r="M911" s="22">
        <v>25000</v>
      </c>
      <c r="N911" s="23">
        <f t="shared" si="123"/>
        <v>2500</v>
      </c>
      <c r="O911" s="21">
        <f t="shared" si="124"/>
        <v>0.16351938551283401</v>
      </c>
      <c r="P911" s="24">
        <v>24000</v>
      </c>
      <c r="Q911" s="18">
        <f t="shared" si="125"/>
        <v>2400</v>
      </c>
      <c r="R911" s="21">
        <f t="shared" si="126"/>
        <v>0.11697861009232066</v>
      </c>
    </row>
    <row r="912" spans="1:18" ht="15.5" x14ac:dyDescent="0.45">
      <c r="A912" s="12" t="s">
        <v>1861</v>
      </c>
      <c r="B912" s="25" t="s">
        <v>1862</v>
      </c>
      <c r="C912" s="14" t="s">
        <v>32</v>
      </c>
      <c r="D912" s="15">
        <v>8103</v>
      </c>
      <c r="E912" s="16">
        <f t="shared" si="127"/>
        <v>8224.5450000000001</v>
      </c>
      <c r="F912" s="17">
        <f t="shared" si="120"/>
        <v>8224.5450000000001</v>
      </c>
      <c r="G912" s="18">
        <f t="shared" si="121"/>
        <v>0</v>
      </c>
      <c r="H912" s="18">
        <v>3</v>
      </c>
      <c r="I912" s="19" t="s">
        <v>48</v>
      </c>
      <c r="J912" s="19">
        <v>1</v>
      </c>
      <c r="K912" s="26">
        <v>10000</v>
      </c>
      <c r="L912" s="21">
        <f t="shared" si="122"/>
        <v>0.21587273216937836</v>
      </c>
      <c r="M912" s="22">
        <v>9500</v>
      </c>
      <c r="N912" s="23">
        <f t="shared" si="123"/>
        <v>9500</v>
      </c>
      <c r="O912" s="21">
        <f t="shared" si="124"/>
        <v>0.15507909556090943</v>
      </c>
      <c r="P912" s="24">
        <v>9500</v>
      </c>
      <c r="Q912" s="18">
        <f t="shared" si="125"/>
        <v>9500</v>
      </c>
      <c r="R912" s="21">
        <f t="shared" si="126"/>
        <v>0.15507909556090943</v>
      </c>
    </row>
    <row r="913" spans="1:18" ht="15.5" x14ac:dyDescent="0.45">
      <c r="A913" s="12" t="s">
        <v>1863</v>
      </c>
      <c r="B913" s="38" t="s">
        <v>1864</v>
      </c>
      <c r="C913" s="14" t="s">
        <v>32</v>
      </c>
      <c r="D913" s="15">
        <v>36058</v>
      </c>
      <c r="E913" s="16">
        <f t="shared" si="127"/>
        <v>36598.870000000003</v>
      </c>
      <c r="F913" s="17">
        <f t="shared" ref="F913:F976" si="129">E913/J913</f>
        <v>3659.8870000000002</v>
      </c>
      <c r="G913" s="18">
        <f t="shared" ref="G913:G976" si="130">F913*T913</f>
        <v>0</v>
      </c>
      <c r="H913" s="18">
        <v>100</v>
      </c>
      <c r="I913" s="28" t="s">
        <v>29</v>
      </c>
      <c r="J913" s="28">
        <v>10</v>
      </c>
      <c r="K913" s="26">
        <v>5000</v>
      </c>
      <c r="L913" s="21">
        <f t="shared" ref="L913:L976" si="131">(K913-F913)/F913</f>
        <v>0.36616239791009936</v>
      </c>
      <c r="M913" s="22">
        <v>42000</v>
      </c>
      <c r="N913" s="23">
        <f t="shared" si="123"/>
        <v>4200</v>
      </c>
      <c r="O913" s="21">
        <f t="shared" ref="O913:O976" si="132">(N913-F913)/F913</f>
        <v>0.14757641424448345</v>
      </c>
      <c r="P913" s="24">
        <v>41000</v>
      </c>
      <c r="Q913" s="18">
        <f t="shared" si="125"/>
        <v>4100</v>
      </c>
      <c r="R913" s="21">
        <f t="shared" ref="R913:R976" si="133">(Q913-F913)/F913</f>
        <v>0.12025316628628147</v>
      </c>
    </row>
    <row r="914" spans="1:18" ht="15.5" x14ac:dyDescent="0.45">
      <c r="A914" s="12" t="s">
        <v>1865</v>
      </c>
      <c r="B914" s="25" t="s">
        <v>1866</v>
      </c>
      <c r="C914" s="14" t="str">
        <f>C913</f>
        <v>OBAT KERAS</v>
      </c>
      <c r="D914" s="15">
        <v>4717</v>
      </c>
      <c r="E914" s="16">
        <f t="shared" si="127"/>
        <v>4787.7550000000001</v>
      </c>
      <c r="F914" s="17">
        <f t="shared" si="129"/>
        <v>4787.7550000000001</v>
      </c>
      <c r="G914" s="18">
        <f t="shared" si="130"/>
        <v>0</v>
      </c>
      <c r="H914" s="18">
        <v>100</v>
      </c>
      <c r="I914" s="32" t="s">
        <v>48</v>
      </c>
      <c r="J914" s="32">
        <v>1</v>
      </c>
      <c r="K914" s="26">
        <v>7000</v>
      </c>
      <c r="L914" s="21">
        <f t="shared" si="131"/>
        <v>0.46206311726477228</v>
      </c>
      <c r="M914" s="22">
        <v>5700</v>
      </c>
      <c r="N914" s="23">
        <f t="shared" si="123"/>
        <v>5700</v>
      </c>
      <c r="O914" s="21">
        <f t="shared" si="132"/>
        <v>0.19053710977274316</v>
      </c>
      <c r="P914" s="40">
        <v>5500</v>
      </c>
      <c r="Q914" s="18">
        <f t="shared" si="125"/>
        <v>5500</v>
      </c>
      <c r="R914" s="21">
        <f t="shared" si="133"/>
        <v>0.14876387785089251</v>
      </c>
    </row>
    <row r="915" spans="1:18" ht="15.5" x14ac:dyDescent="0.45">
      <c r="A915" s="12" t="s">
        <v>1867</v>
      </c>
      <c r="B915" s="25" t="s">
        <v>1868</v>
      </c>
      <c r="C915" s="14" t="str">
        <f>C914</f>
        <v>OBAT KERAS</v>
      </c>
      <c r="D915" s="16">
        <v>22500</v>
      </c>
      <c r="E915" s="16">
        <f t="shared" si="127"/>
        <v>22837.5</v>
      </c>
      <c r="F915" s="17">
        <f t="shared" si="129"/>
        <v>2283.75</v>
      </c>
      <c r="G915" s="18">
        <f t="shared" si="130"/>
        <v>0</v>
      </c>
      <c r="H915" s="18">
        <v>100</v>
      </c>
      <c r="I915" s="28" t="s">
        <v>29</v>
      </c>
      <c r="J915" s="28">
        <v>10</v>
      </c>
      <c r="K915" s="26">
        <v>5000</v>
      </c>
      <c r="L915" s="21">
        <f t="shared" si="131"/>
        <v>1.1893814997263272</v>
      </c>
      <c r="M915" s="22">
        <v>26000</v>
      </c>
      <c r="N915" s="23">
        <f t="shared" ref="N915:N979" si="134">M915/J915</f>
        <v>2600</v>
      </c>
      <c r="O915" s="21">
        <f t="shared" si="132"/>
        <v>0.13847837985769021</v>
      </c>
      <c r="P915" s="40">
        <v>25500</v>
      </c>
      <c r="Q915" s="18">
        <f t="shared" ref="Q915:Q979" si="135">P915/J915</f>
        <v>2550</v>
      </c>
      <c r="R915" s="21">
        <f t="shared" si="133"/>
        <v>0.11658456486042693</v>
      </c>
    </row>
    <row r="916" spans="1:18" ht="15.5" x14ac:dyDescent="0.45">
      <c r="A916" s="12" t="s">
        <v>1869</v>
      </c>
      <c r="B916" s="25" t="s">
        <v>1870</v>
      </c>
      <c r="C916" s="14" t="s">
        <v>47</v>
      </c>
      <c r="D916" s="55">
        <v>5403</v>
      </c>
      <c r="E916" s="16">
        <f t="shared" si="127"/>
        <v>5484.0450000000001</v>
      </c>
      <c r="F916" s="17">
        <f t="shared" si="129"/>
        <v>5484.0450000000001</v>
      </c>
      <c r="G916" s="18">
        <f t="shared" si="130"/>
        <v>0</v>
      </c>
      <c r="H916" s="18">
        <v>60</v>
      </c>
      <c r="I916" s="32" t="s">
        <v>48</v>
      </c>
      <c r="J916" s="32">
        <v>1</v>
      </c>
      <c r="K916" s="26">
        <v>10000</v>
      </c>
      <c r="L916" s="21">
        <f t="shared" si="131"/>
        <v>0.82347154335896222</v>
      </c>
      <c r="M916" s="22">
        <v>6300</v>
      </c>
      <c r="N916" s="23">
        <f t="shared" si="134"/>
        <v>6300</v>
      </c>
      <c r="O916" s="21">
        <f t="shared" si="132"/>
        <v>0.14878707231614619</v>
      </c>
      <c r="P916" s="24">
        <v>6200</v>
      </c>
      <c r="Q916" s="18">
        <f t="shared" si="135"/>
        <v>6200</v>
      </c>
      <c r="R916" s="21">
        <f t="shared" si="133"/>
        <v>0.13055235688255656</v>
      </c>
    </row>
    <row r="917" spans="1:18" ht="15.5" x14ac:dyDescent="0.45">
      <c r="A917" s="12" t="s">
        <v>1871</v>
      </c>
      <c r="B917" s="25" t="s">
        <v>1872</v>
      </c>
      <c r="C917" s="14" t="str">
        <f>C916</f>
        <v>OBAT BEBAS TERBATAS</v>
      </c>
      <c r="D917" s="16">
        <v>10555</v>
      </c>
      <c r="E917" s="16">
        <f t="shared" si="127"/>
        <v>10713.325000000001</v>
      </c>
      <c r="F917" s="17">
        <f t="shared" si="129"/>
        <v>10713.325000000001</v>
      </c>
      <c r="G917" s="18">
        <f t="shared" si="130"/>
        <v>0</v>
      </c>
      <c r="H917" s="18">
        <v>100</v>
      </c>
      <c r="I917" s="32" t="s">
        <v>48</v>
      </c>
      <c r="J917" s="32">
        <v>1</v>
      </c>
      <c r="K917" s="26">
        <v>13000</v>
      </c>
      <c r="L917" s="21">
        <f t="shared" si="131"/>
        <v>0.21344213864509842</v>
      </c>
      <c r="M917" s="22">
        <v>12500</v>
      </c>
      <c r="N917" s="23">
        <f t="shared" si="134"/>
        <v>12500</v>
      </c>
      <c r="O917" s="21">
        <f t="shared" si="132"/>
        <v>0.16677128715874848</v>
      </c>
      <c r="P917" s="40">
        <v>12300</v>
      </c>
      <c r="Q917" s="18">
        <f t="shared" si="135"/>
        <v>12300</v>
      </c>
      <c r="R917" s="21">
        <f t="shared" si="133"/>
        <v>0.14810294656420853</v>
      </c>
    </row>
    <row r="918" spans="1:18" ht="15.5" x14ac:dyDescent="0.45">
      <c r="A918" s="12" t="s">
        <v>1873</v>
      </c>
      <c r="B918" s="13" t="s">
        <v>1874</v>
      </c>
      <c r="C918" s="98" t="s">
        <v>47</v>
      </c>
      <c r="D918" s="55">
        <v>16000</v>
      </c>
      <c r="E918" s="16">
        <f t="shared" si="127"/>
        <v>16240</v>
      </c>
      <c r="F918" s="17">
        <f t="shared" si="129"/>
        <v>16240</v>
      </c>
      <c r="G918" s="18">
        <f t="shared" si="130"/>
        <v>0</v>
      </c>
      <c r="H918" s="18">
        <v>1</v>
      </c>
      <c r="I918" s="19" t="s">
        <v>72</v>
      </c>
      <c r="J918" s="19">
        <v>1</v>
      </c>
      <c r="K918" s="26">
        <v>20000</v>
      </c>
      <c r="L918" s="21">
        <f t="shared" si="131"/>
        <v>0.23152709359605911</v>
      </c>
      <c r="M918" s="22">
        <v>19000</v>
      </c>
      <c r="N918" s="23">
        <f t="shared" si="134"/>
        <v>19000</v>
      </c>
      <c r="O918" s="21">
        <f t="shared" si="132"/>
        <v>0.16995073891625614</v>
      </c>
      <c r="P918" s="24">
        <v>18500</v>
      </c>
      <c r="Q918" s="18">
        <f t="shared" si="135"/>
        <v>18500</v>
      </c>
      <c r="R918" s="21">
        <f t="shared" si="133"/>
        <v>0.13916256157635468</v>
      </c>
    </row>
    <row r="919" spans="1:18" ht="15.5" x14ac:dyDescent="0.45">
      <c r="A919" s="12" t="s">
        <v>1875</v>
      </c>
      <c r="B919" s="25" t="s">
        <v>1876</v>
      </c>
      <c r="C919" s="14" t="s">
        <v>24</v>
      </c>
      <c r="D919" s="15">
        <v>10436</v>
      </c>
      <c r="E919" s="16">
        <f t="shared" si="127"/>
        <v>10592.54</v>
      </c>
      <c r="F919" s="17">
        <f t="shared" si="129"/>
        <v>10592.54</v>
      </c>
      <c r="G919" s="18">
        <f t="shared" si="130"/>
        <v>0</v>
      </c>
      <c r="H919" s="18">
        <v>100</v>
      </c>
      <c r="I919" s="32" t="s">
        <v>48</v>
      </c>
      <c r="J919" s="32">
        <v>1</v>
      </c>
      <c r="K919" s="26">
        <v>13000</v>
      </c>
      <c r="L919" s="21">
        <f t="shared" si="131"/>
        <v>0.22727882075498407</v>
      </c>
      <c r="M919" s="22">
        <v>12300</v>
      </c>
      <c r="N919" s="23">
        <f t="shared" si="134"/>
        <v>12300</v>
      </c>
      <c r="O919" s="21">
        <f t="shared" si="132"/>
        <v>0.16119457656048491</v>
      </c>
      <c r="P919" s="40">
        <v>11800</v>
      </c>
      <c r="Q919" s="18">
        <f t="shared" si="135"/>
        <v>11800</v>
      </c>
      <c r="R919" s="21">
        <f t="shared" si="133"/>
        <v>0.11399154499298554</v>
      </c>
    </row>
    <row r="920" spans="1:18" ht="15.5" x14ac:dyDescent="0.45">
      <c r="A920" s="12" t="s">
        <v>1877</v>
      </c>
      <c r="B920" s="25" t="s">
        <v>1878</v>
      </c>
      <c r="C920" s="33" t="s">
        <v>47</v>
      </c>
      <c r="D920" s="55">
        <v>19101</v>
      </c>
      <c r="E920" s="16">
        <f t="shared" si="127"/>
        <v>19387.514999999999</v>
      </c>
      <c r="F920" s="17">
        <f t="shared" si="129"/>
        <v>19387.514999999999</v>
      </c>
      <c r="G920" s="18">
        <f t="shared" si="130"/>
        <v>0</v>
      </c>
      <c r="H920" s="18">
        <v>2</v>
      </c>
      <c r="I920" s="32" t="s">
        <v>48</v>
      </c>
      <c r="J920" s="32">
        <v>1</v>
      </c>
      <c r="K920" s="26">
        <v>23000</v>
      </c>
      <c r="L920" s="21">
        <f t="shared" si="131"/>
        <v>0.1863304812401177</v>
      </c>
      <c r="M920" s="22">
        <v>22500</v>
      </c>
      <c r="N920" s="23">
        <f t="shared" si="134"/>
        <v>22500</v>
      </c>
      <c r="O920" s="21">
        <f t="shared" si="132"/>
        <v>0.16054068816968037</v>
      </c>
      <c r="P920" s="24">
        <v>22000</v>
      </c>
      <c r="Q920" s="18">
        <f t="shared" si="135"/>
        <v>22000</v>
      </c>
      <c r="R920" s="21">
        <f t="shared" si="133"/>
        <v>0.13475089509924304</v>
      </c>
    </row>
    <row r="921" spans="1:18" ht="15.5" x14ac:dyDescent="0.45">
      <c r="A921" s="12" t="s">
        <v>1879</v>
      </c>
      <c r="B921" s="25" t="s">
        <v>1880</v>
      </c>
      <c r="C921" s="14" t="s">
        <v>47</v>
      </c>
      <c r="D921" s="31">
        <v>17407</v>
      </c>
      <c r="E921" s="16">
        <f t="shared" si="127"/>
        <v>17668.105</v>
      </c>
      <c r="F921" s="17">
        <f t="shared" si="129"/>
        <v>17668.105</v>
      </c>
      <c r="G921" s="18">
        <f t="shared" si="130"/>
        <v>0</v>
      </c>
      <c r="H921" s="18">
        <v>100</v>
      </c>
      <c r="I921" s="32" t="s">
        <v>48</v>
      </c>
      <c r="J921" s="32">
        <v>1</v>
      </c>
      <c r="K921" s="29">
        <v>22000</v>
      </c>
      <c r="L921" s="21">
        <f t="shared" si="131"/>
        <v>0.24518164228704778</v>
      </c>
      <c r="M921" s="30">
        <v>21000</v>
      </c>
      <c r="N921" s="23">
        <f t="shared" si="134"/>
        <v>21000</v>
      </c>
      <c r="O921" s="21">
        <f t="shared" si="132"/>
        <v>0.18858247672854561</v>
      </c>
      <c r="P921" s="40">
        <v>20000</v>
      </c>
      <c r="Q921" s="18">
        <f t="shared" si="135"/>
        <v>20000</v>
      </c>
      <c r="R921" s="21">
        <f t="shared" si="133"/>
        <v>0.13198331117004344</v>
      </c>
    </row>
    <row r="922" spans="1:18" ht="15.5" x14ac:dyDescent="0.45">
      <c r="A922" s="12" t="s">
        <v>1881</v>
      </c>
      <c r="B922" s="25" t="s">
        <v>1882</v>
      </c>
      <c r="C922" s="14" t="str">
        <f>C916</f>
        <v>OBAT BEBAS TERBATAS</v>
      </c>
      <c r="D922" s="15">
        <v>18000</v>
      </c>
      <c r="E922" s="16">
        <f t="shared" si="127"/>
        <v>18270</v>
      </c>
      <c r="F922" s="17">
        <f t="shared" si="129"/>
        <v>18270</v>
      </c>
      <c r="G922" s="18">
        <f t="shared" si="130"/>
        <v>0</v>
      </c>
      <c r="H922" s="18">
        <v>10</v>
      </c>
      <c r="I922" s="32" t="s">
        <v>48</v>
      </c>
      <c r="J922" s="32">
        <v>1</v>
      </c>
      <c r="K922" s="26">
        <v>22000</v>
      </c>
      <c r="L922" s="21">
        <f t="shared" si="131"/>
        <v>0.20415982484948003</v>
      </c>
      <c r="M922" s="22">
        <v>21000</v>
      </c>
      <c r="N922" s="23">
        <f t="shared" si="134"/>
        <v>21000</v>
      </c>
      <c r="O922" s="21">
        <f t="shared" si="132"/>
        <v>0.14942528735632185</v>
      </c>
      <c r="P922" s="24">
        <v>21000</v>
      </c>
      <c r="Q922" s="18">
        <f t="shared" si="135"/>
        <v>21000</v>
      </c>
      <c r="R922" s="21">
        <f t="shared" si="133"/>
        <v>0.14942528735632185</v>
      </c>
    </row>
    <row r="923" spans="1:18" ht="15.5" x14ac:dyDescent="0.45">
      <c r="A923" s="12" t="s">
        <v>1883</v>
      </c>
      <c r="B923" s="25" t="s">
        <v>1884</v>
      </c>
      <c r="C923" s="14" t="s">
        <v>47</v>
      </c>
      <c r="D923" s="31">
        <v>14031</v>
      </c>
      <c r="E923" s="16">
        <f t="shared" si="127"/>
        <v>14241.465</v>
      </c>
      <c r="F923" s="17">
        <f t="shared" si="129"/>
        <v>14241.465</v>
      </c>
      <c r="G923" s="18">
        <f t="shared" si="130"/>
        <v>0</v>
      </c>
      <c r="H923" s="18">
        <v>1</v>
      </c>
      <c r="I923" s="32" t="s">
        <v>48</v>
      </c>
      <c r="J923" s="32">
        <v>1</v>
      </c>
      <c r="K923" s="29">
        <v>18000</v>
      </c>
      <c r="L923" s="21">
        <f t="shared" si="131"/>
        <v>0.26391491324804012</v>
      </c>
      <c r="M923" s="30">
        <v>17000</v>
      </c>
      <c r="N923" s="23">
        <f t="shared" si="134"/>
        <v>17000</v>
      </c>
      <c r="O923" s="21">
        <f t="shared" si="132"/>
        <v>0.19369741806759347</v>
      </c>
      <c r="P923" s="40">
        <v>16500</v>
      </c>
      <c r="Q923" s="18">
        <f t="shared" si="135"/>
        <v>16500</v>
      </c>
      <c r="R923" s="21">
        <f t="shared" si="133"/>
        <v>0.15858867047737013</v>
      </c>
    </row>
    <row r="924" spans="1:18" ht="15.5" x14ac:dyDescent="0.45">
      <c r="A924" s="12" t="s">
        <v>1885</v>
      </c>
      <c r="B924" s="25" t="s">
        <v>1886</v>
      </c>
      <c r="C924" s="14" t="s">
        <v>24</v>
      </c>
      <c r="D924" s="15">
        <v>29305</v>
      </c>
      <c r="E924" s="16">
        <f t="shared" si="127"/>
        <v>29744.575000000001</v>
      </c>
      <c r="F924" s="17">
        <f t="shared" si="129"/>
        <v>2974.4575</v>
      </c>
      <c r="G924" s="18">
        <f t="shared" si="130"/>
        <v>0</v>
      </c>
      <c r="H924" s="18">
        <v>100</v>
      </c>
      <c r="I924" s="19" t="s">
        <v>29</v>
      </c>
      <c r="J924" s="19">
        <v>10</v>
      </c>
      <c r="K924" s="26">
        <v>4000</v>
      </c>
      <c r="L924" s="21">
        <f t="shared" si="131"/>
        <v>0.34478304026868767</v>
      </c>
      <c r="M924" s="22">
        <v>37000</v>
      </c>
      <c r="N924" s="23">
        <f t="shared" si="134"/>
        <v>3700</v>
      </c>
      <c r="O924" s="21">
        <f t="shared" si="132"/>
        <v>0.24392431224853608</v>
      </c>
      <c r="P924" s="83">
        <v>35500</v>
      </c>
      <c r="Q924" s="18">
        <f t="shared" si="135"/>
        <v>3550</v>
      </c>
      <c r="R924" s="21">
        <f t="shared" si="133"/>
        <v>0.19349494823846031</v>
      </c>
    </row>
    <row r="925" spans="1:18" ht="15.5" x14ac:dyDescent="0.45">
      <c r="A925" s="12" t="s">
        <v>1887</v>
      </c>
      <c r="B925" s="25" t="s">
        <v>1888</v>
      </c>
      <c r="C925" s="14" t="s">
        <v>47</v>
      </c>
      <c r="D925" s="16">
        <v>45472</v>
      </c>
      <c r="E925" s="16">
        <f t="shared" si="127"/>
        <v>46154.080000000002</v>
      </c>
      <c r="F925" s="17">
        <f t="shared" si="129"/>
        <v>4615.4080000000004</v>
      </c>
      <c r="G925" s="18">
        <f t="shared" si="130"/>
        <v>0</v>
      </c>
      <c r="H925" s="18">
        <v>100</v>
      </c>
      <c r="I925" s="19" t="s">
        <v>29</v>
      </c>
      <c r="J925" s="19">
        <v>10</v>
      </c>
      <c r="K925" s="26">
        <v>7000</v>
      </c>
      <c r="L925" s="21">
        <f t="shared" si="131"/>
        <v>0.51665898226115647</v>
      </c>
      <c r="M925" s="22">
        <v>53000</v>
      </c>
      <c r="N925" s="23">
        <f t="shared" si="134"/>
        <v>5300</v>
      </c>
      <c r="O925" s="21">
        <f t="shared" si="132"/>
        <v>0.14832751514058987</v>
      </c>
      <c r="P925" s="24">
        <v>52000</v>
      </c>
      <c r="Q925" s="18">
        <f t="shared" si="135"/>
        <v>5200</v>
      </c>
      <c r="R925" s="21">
        <f t="shared" si="133"/>
        <v>0.12666095825114476</v>
      </c>
    </row>
    <row r="926" spans="1:18" ht="15.5" x14ac:dyDescent="0.45">
      <c r="A926" s="12" t="s">
        <v>1889</v>
      </c>
      <c r="B926" s="25" t="s">
        <v>1890</v>
      </c>
      <c r="C926" s="33" t="s">
        <v>47</v>
      </c>
      <c r="D926" s="99">
        <v>15884</v>
      </c>
      <c r="E926" s="16">
        <f t="shared" si="127"/>
        <v>16122.26</v>
      </c>
      <c r="F926" s="17">
        <f t="shared" si="129"/>
        <v>16122.26</v>
      </c>
      <c r="G926" s="18">
        <f t="shared" si="130"/>
        <v>0</v>
      </c>
      <c r="H926" s="18">
        <v>100</v>
      </c>
      <c r="I926" s="32" t="s">
        <v>48</v>
      </c>
      <c r="J926" s="32">
        <v>1</v>
      </c>
      <c r="K926" s="29">
        <v>20000</v>
      </c>
      <c r="L926" s="21">
        <f t="shared" si="131"/>
        <v>0.24052086990285479</v>
      </c>
      <c r="M926" s="30">
        <v>19500</v>
      </c>
      <c r="N926" s="23">
        <f t="shared" si="134"/>
        <v>19500</v>
      </c>
      <c r="O926" s="21">
        <f t="shared" si="132"/>
        <v>0.20950784815528342</v>
      </c>
      <c r="P926" s="24">
        <v>18000</v>
      </c>
      <c r="Q926" s="18">
        <f t="shared" si="135"/>
        <v>18000</v>
      </c>
      <c r="R926" s="21">
        <f t="shared" si="133"/>
        <v>0.11646878291256932</v>
      </c>
    </row>
    <row r="927" spans="1:18" ht="15.5" x14ac:dyDescent="0.45">
      <c r="A927" s="12" t="s">
        <v>1891</v>
      </c>
      <c r="B927" s="25" t="s">
        <v>1892</v>
      </c>
      <c r="C927" s="14" t="s">
        <v>47</v>
      </c>
      <c r="D927" s="27">
        <v>21427</v>
      </c>
      <c r="E927" s="16">
        <f t="shared" si="127"/>
        <v>21748.404999999999</v>
      </c>
      <c r="F927" s="17">
        <f t="shared" si="129"/>
        <v>21748.404999999999</v>
      </c>
      <c r="G927" s="18">
        <f t="shared" si="130"/>
        <v>0</v>
      </c>
      <c r="H927" s="18">
        <v>100</v>
      </c>
      <c r="I927" s="32" t="s">
        <v>48</v>
      </c>
      <c r="J927" s="32">
        <v>1</v>
      </c>
      <c r="K927" s="29">
        <v>26500</v>
      </c>
      <c r="L927" s="21">
        <f t="shared" si="131"/>
        <v>0.21848015980942057</v>
      </c>
      <c r="M927" s="30">
        <v>25500</v>
      </c>
      <c r="N927" s="23">
        <f t="shared" si="134"/>
        <v>25500</v>
      </c>
      <c r="O927" s="21">
        <f t="shared" si="132"/>
        <v>0.17249977642038583</v>
      </c>
      <c r="P927" s="40">
        <v>25000</v>
      </c>
      <c r="Q927" s="18">
        <f t="shared" si="135"/>
        <v>25000</v>
      </c>
      <c r="R927" s="21">
        <f t="shared" si="133"/>
        <v>0.14950958472586848</v>
      </c>
    </row>
    <row r="928" spans="1:18" ht="15.5" x14ac:dyDescent="0.45">
      <c r="A928" s="12" t="s">
        <v>1893</v>
      </c>
      <c r="B928" s="25" t="s">
        <v>1894</v>
      </c>
      <c r="C928" s="33" t="s">
        <v>47</v>
      </c>
      <c r="D928" s="55">
        <v>46622</v>
      </c>
      <c r="E928" s="16">
        <f t="shared" si="127"/>
        <v>47321.33</v>
      </c>
      <c r="F928" s="17">
        <f t="shared" si="129"/>
        <v>4732.1329999999998</v>
      </c>
      <c r="G928" s="18">
        <f t="shared" si="130"/>
        <v>0</v>
      </c>
      <c r="H928" s="18">
        <v>100</v>
      </c>
      <c r="I928" s="32" t="s">
        <v>29</v>
      </c>
      <c r="J928" s="32">
        <v>10</v>
      </c>
      <c r="K928" s="29">
        <v>7000</v>
      </c>
      <c r="L928" s="21">
        <f t="shared" si="131"/>
        <v>0.47924836432112122</v>
      </c>
      <c r="M928" s="30">
        <v>59000</v>
      </c>
      <c r="N928" s="23">
        <f t="shared" si="134"/>
        <v>5900</v>
      </c>
      <c r="O928" s="21">
        <f t="shared" si="132"/>
        <v>0.24679504992780216</v>
      </c>
      <c r="P928" s="40">
        <v>57000</v>
      </c>
      <c r="Q928" s="18">
        <f t="shared" si="135"/>
        <v>5700</v>
      </c>
      <c r="R928" s="21">
        <f t="shared" si="133"/>
        <v>0.20453081094719869</v>
      </c>
    </row>
    <row r="929" spans="1:18" ht="15.5" x14ac:dyDescent="0.45">
      <c r="A929" s="12" t="s">
        <v>1895</v>
      </c>
      <c r="B929" s="25" t="s">
        <v>1896</v>
      </c>
      <c r="C929" s="14" t="str">
        <f>C923</f>
        <v>OBAT BEBAS TERBATAS</v>
      </c>
      <c r="D929" s="15">
        <v>5075</v>
      </c>
      <c r="E929" s="16">
        <f t="shared" si="127"/>
        <v>5151.125</v>
      </c>
      <c r="F929" s="17">
        <f t="shared" si="129"/>
        <v>5151.125</v>
      </c>
      <c r="G929" s="18">
        <f t="shared" si="130"/>
        <v>0</v>
      </c>
      <c r="H929" s="18">
        <v>100</v>
      </c>
      <c r="I929" s="32" t="s">
        <v>48</v>
      </c>
      <c r="J929" s="32">
        <v>1</v>
      </c>
      <c r="K929" s="26">
        <v>8000</v>
      </c>
      <c r="L929" s="21">
        <f t="shared" si="131"/>
        <v>0.55305879783542433</v>
      </c>
      <c r="M929" s="22">
        <v>6000</v>
      </c>
      <c r="N929" s="23">
        <f t="shared" si="134"/>
        <v>6000</v>
      </c>
      <c r="O929" s="21">
        <f t="shared" si="132"/>
        <v>0.16479409837656822</v>
      </c>
      <c r="P929" s="24">
        <v>5800</v>
      </c>
      <c r="Q929" s="18">
        <f t="shared" si="135"/>
        <v>5800</v>
      </c>
      <c r="R929" s="21">
        <f t="shared" si="133"/>
        <v>0.12596762843068263</v>
      </c>
    </row>
    <row r="930" spans="1:18" ht="15.5" x14ac:dyDescent="0.45">
      <c r="A930" s="12" t="s">
        <v>1897</v>
      </c>
      <c r="B930" s="25" t="s">
        <v>1898</v>
      </c>
      <c r="C930" s="14" t="s">
        <v>24</v>
      </c>
      <c r="D930" s="15">
        <v>7551</v>
      </c>
      <c r="E930" s="16">
        <f t="shared" si="127"/>
        <v>7664.2650000000003</v>
      </c>
      <c r="F930" s="17">
        <f t="shared" si="129"/>
        <v>7664.2650000000003</v>
      </c>
      <c r="G930" s="18">
        <f t="shared" si="130"/>
        <v>0</v>
      </c>
      <c r="H930" s="18">
        <v>100</v>
      </c>
      <c r="I930" s="32" t="s">
        <v>48</v>
      </c>
      <c r="J930" s="32">
        <v>1</v>
      </c>
      <c r="K930" s="26">
        <v>10000</v>
      </c>
      <c r="L930" s="21">
        <f t="shared" si="131"/>
        <v>0.30475655526002815</v>
      </c>
      <c r="M930" s="22">
        <v>8700</v>
      </c>
      <c r="N930" s="23">
        <f t="shared" si="134"/>
        <v>8700</v>
      </c>
      <c r="O930" s="21">
        <f t="shared" si="132"/>
        <v>0.13513820307622448</v>
      </c>
      <c r="P930" s="40">
        <v>8500</v>
      </c>
      <c r="Q930" s="18">
        <f t="shared" si="135"/>
        <v>8500</v>
      </c>
      <c r="R930" s="21">
        <f t="shared" si="133"/>
        <v>0.10904307197102392</v>
      </c>
    </row>
    <row r="931" spans="1:18" ht="15.5" x14ac:dyDescent="0.45">
      <c r="A931" s="12" t="s">
        <v>1899</v>
      </c>
      <c r="B931" s="25" t="s">
        <v>1900</v>
      </c>
      <c r="C931" s="14" t="s">
        <v>24</v>
      </c>
      <c r="D931" s="15">
        <v>32624</v>
      </c>
      <c r="E931" s="16">
        <f t="shared" si="127"/>
        <v>33113.360000000001</v>
      </c>
      <c r="F931" s="17">
        <f t="shared" si="129"/>
        <v>3311.3360000000002</v>
      </c>
      <c r="G931" s="18">
        <f t="shared" si="130"/>
        <v>0</v>
      </c>
      <c r="H931" s="18">
        <v>100</v>
      </c>
      <c r="I931" s="28" t="s">
        <v>29</v>
      </c>
      <c r="J931" s="28">
        <v>10</v>
      </c>
      <c r="K931" s="26">
        <v>5000</v>
      </c>
      <c r="L931" s="21">
        <f t="shared" si="131"/>
        <v>0.5099645581118919</v>
      </c>
      <c r="M931" s="22">
        <v>42000</v>
      </c>
      <c r="N931" s="23">
        <f t="shared" si="134"/>
        <v>4200</v>
      </c>
      <c r="O931" s="21">
        <f t="shared" si="132"/>
        <v>0.2683702288139892</v>
      </c>
      <c r="P931" s="83">
        <v>41000</v>
      </c>
      <c r="Q931" s="18">
        <f t="shared" si="135"/>
        <v>4100</v>
      </c>
      <c r="R931" s="21">
        <f t="shared" si="133"/>
        <v>0.23817093765175135</v>
      </c>
    </row>
    <row r="932" spans="1:18" ht="15.5" x14ac:dyDescent="0.45">
      <c r="A932" s="12" t="s">
        <v>1901</v>
      </c>
      <c r="B932" s="25" t="s">
        <v>1902</v>
      </c>
      <c r="C932" s="14" t="s">
        <v>32</v>
      </c>
      <c r="D932" s="15">
        <v>8350</v>
      </c>
      <c r="E932" s="16">
        <f t="shared" si="127"/>
        <v>8475.25</v>
      </c>
      <c r="F932" s="17">
        <f t="shared" si="129"/>
        <v>8475.25</v>
      </c>
      <c r="G932" s="18">
        <f t="shared" si="130"/>
        <v>0</v>
      </c>
      <c r="H932" s="18">
        <v>100</v>
      </c>
      <c r="I932" s="32" t="s">
        <v>48</v>
      </c>
      <c r="J932" s="32">
        <v>1</v>
      </c>
      <c r="K932" s="26">
        <v>12000</v>
      </c>
      <c r="L932" s="21">
        <f t="shared" si="131"/>
        <v>0.41588743694876257</v>
      </c>
      <c r="M932" s="22">
        <v>9800</v>
      </c>
      <c r="N932" s="23">
        <f t="shared" si="134"/>
        <v>9800</v>
      </c>
      <c r="O932" s="21">
        <f t="shared" si="132"/>
        <v>0.15630807350815609</v>
      </c>
      <c r="P932" s="24">
        <v>9700</v>
      </c>
      <c r="Q932" s="18">
        <f t="shared" si="135"/>
        <v>9700</v>
      </c>
      <c r="R932" s="21">
        <f t="shared" si="133"/>
        <v>0.14450901153358309</v>
      </c>
    </row>
    <row r="933" spans="1:18" ht="15.5" x14ac:dyDescent="0.45">
      <c r="A933" s="12" t="s">
        <v>1903</v>
      </c>
      <c r="B933" s="25" t="s">
        <v>1904</v>
      </c>
      <c r="C933" s="14" t="s">
        <v>24</v>
      </c>
      <c r="D933" s="16">
        <v>50894</v>
      </c>
      <c r="E933" s="16">
        <f t="shared" si="127"/>
        <v>51657.41</v>
      </c>
      <c r="F933" s="17">
        <f t="shared" si="129"/>
        <v>5165.741</v>
      </c>
      <c r="G933" s="18">
        <f t="shared" si="130"/>
        <v>0</v>
      </c>
      <c r="H933" s="18">
        <v>100</v>
      </c>
      <c r="I933" s="28" t="s">
        <v>29</v>
      </c>
      <c r="J933" s="28">
        <v>10</v>
      </c>
      <c r="K933" s="26">
        <v>8000</v>
      </c>
      <c r="L933" s="21">
        <f t="shared" si="131"/>
        <v>0.54866455751459475</v>
      </c>
      <c r="M933" s="22">
        <v>61000</v>
      </c>
      <c r="N933" s="23">
        <f t="shared" si="134"/>
        <v>6100</v>
      </c>
      <c r="O933" s="21">
        <f t="shared" si="132"/>
        <v>0.18085672510487846</v>
      </c>
      <c r="P933" s="24">
        <v>59000</v>
      </c>
      <c r="Q933" s="18">
        <f t="shared" si="135"/>
        <v>5900</v>
      </c>
      <c r="R933" s="21">
        <f t="shared" si="133"/>
        <v>0.14214011116701361</v>
      </c>
    </row>
    <row r="934" spans="1:18" ht="15.5" x14ac:dyDescent="0.45">
      <c r="A934" s="12" t="s">
        <v>1905</v>
      </c>
      <c r="B934" s="25" t="s">
        <v>1906</v>
      </c>
      <c r="C934" s="14" t="s">
        <v>32</v>
      </c>
      <c r="D934" s="16">
        <v>5100</v>
      </c>
      <c r="E934" s="16">
        <f t="shared" si="127"/>
        <v>5176.5</v>
      </c>
      <c r="F934" s="17">
        <f t="shared" si="129"/>
        <v>5176.5</v>
      </c>
      <c r="G934" s="18">
        <f t="shared" si="130"/>
        <v>0</v>
      </c>
      <c r="H934" s="18">
        <v>100</v>
      </c>
      <c r="I934" s="32" t="s">
        <v>48</v>
      </c>
      <c r="J934" s="32">
        <v>1</v>
      </c>
      <c r="K934" s="41">
        <v>10000</v>
      </c>
      <c r="L934" s="21">
        <f t="shared" si="131"/>
        <v>0.93180720564087705</v>
      </c>
      <c r="M934" s="22">
        <v>6200</v>
      </c>
      <c r="N934" s="23">
        <f t="shared" si="134"/>
        <v>6200</v>
      </c>
      <c r="O934" s="21">
        <f t="shared" si="132"/>
        <v>0.19772046749734376</v>
      </c>
      <c r="P934" s="81">
        <v>6000</v>
      </c>
      <c r="Q934" s="18">
        <f t="shared" si="135"/>
        <v>6000</v>
      </c>
      <c r="R934" s="21">
        <f t="shared" si="133"/>
        <v>0.15908432338452622</v>
      </c>
    </row>
    <row r="935" spans="1:18" ht="15.5" x14ac:dyDescent="0.45">
      <c r="A935" s="12" t="s">
        <v>1907</v>
      </c>
      <c r="B935" s="25" t="s">
        <v>1908</v>
      </c>
      <c r="C935" s="14" t="str">
        <f>C929</f>
        <v>OBAT BEBAS TERBATAS</v>
      </c>
      <c r="D935" s="15">
        <v>51500</v>
      </c>
      <c r="E935" s="16">
        <f t="shared" si="127"/>
        <v>52272.5</v>
      </c>
      <c r="F935" s="17">
        <f t="shared" si="129"/>
        <v>5227.25</v>
      </c>
      <c r="G935" s="18">
        <f t="shared" si="130"/>
        <v>0</v>
      </c>
      <c r="H935" s="18">
        <v>100</v>
      </c>
      <c r="I935" s="19" t="s">
        <v>29</v>
      </c>
      <c r="J935" s="19">
        <v>10</v>
      </c>
      <c r="K935" s="26">
        <v>7000</v>
      </c>
      <c r="L935" s="21">
        <f t="shared" si="131"/>
        <v>0.33913625711416134</v>
      </c>
      <c r="M935" s="22">
        <v>59000</v>
      </c>
      <c r="N935" s="23">
        <f t="shared" si="134"/>
        <v>5900</v>
      </c>
      <c r="O935" s="21">
        <f t="shared" si="132"/>
        <v>0.12870055956765031</v>
      </c>
      <c r="P935" s="24">
        <v>58000</v>
      </c>
      <c r="Q935" s="18">
        <f t="shared" si="135"/>
        <v>5800</v>
      </c>
      <c r="R935" s="21">
        <f t="shared" si="133"/>
        <v>0.10957004160887657</v>
      </c>
    </row>
    <row r="936" spans="1:18" ht="15.5" x14ac:dyDescent="0.45">
      <c r="A936" s="12" t="s">
        <v>1909</v>
      </c>
      <c r="B936" s="25" t="s">
        <v>1910</v>
      </c>
      <c r="C936" s="33" t="str">
        <f>C930</f>
        <v>OBAT BEBAS</v>
      </c>
      <c r="D936" s="16">
        <v>5552</v>
      </c>
      <c r="E936" s="16">
        <f t="shared" si="127"/>
        <v>5635.28</v>
      </c>
      <c r="F936" s="17">
        <f t="shared" si="129"/>
        <v>5635.28</v>
      </c>
      <c r="G936" s="18">
        <f t="shared" si="130"/>
        <v>0</v>
      </c>
      <c r="H936" s="18">
        <v>10</v>
      </c>
      <c r="I936" s="91" t="s">
        <v>48</v>
      </c>
      <c r="J936" s="91">
        <v>1</v>
      </c>
      <c r="K936" s="26">
        <v>10000</v>
      </c>
      <c r="L936" s="21">
        <f t="shared" si="131"/>
        <v>0.77453471699720344</v>
      </c>
      <c r="M936" s="22">
        <v>6700</v>
      </c>
      <c r="N936" s="23">
        <f t="shared" si="134"/>
        <v>6700</v>
      </c>
      <c r="O936" s="21">
        <f t="shared" si="132"/>
        <v>0.18893826038812628</v>
      </c>
      <c r="P936" s="24">
        <v>6500</v>
      </c>
      <c r="Q936" s="18">
        <f t="shared" si="135"/>
        <v>6500</v>
      </c>
      <c r="R936" s="21">
        <f t="shared" si="133"/>
        <v>0.15344756604818222</v>
      </c>
    </row>
    <row r="937" spans="1:18" ht="15.5" x14ac:dyDescent="0.45">
      <c r="A937" s="12" t="s">
        <v>1911</v>
      </c>
      <c r="B937" s="25" t="s">
        <v>1912</v>
      </c>
      <c r="C937" s="33" t="str">
        <f>C932</f>
        <v>OBAT KERAS</v>
      </c>
      <c r="D937" s="16">
        <v>7101</v>
      </c>
      <c r="E937" s="16">
        <f t="shared" si="127"/>
        <v>7207.5150000000003</v>
      </c>
      <c r="F937" s="17">
        <f t="shared" si="129"/>
        <v>7207.5150000000003</v>
      </c>
      <c r="G937" s="18">
        <f t="shared" si="130"/>
        <v>0</v>
      </c>
      <c r="H937" s="18">
        <v>100</v>
      </c>
      <c r="I937" s="91" t="s">
        <v>48</v>
      </c>
      <c r="J937" s="91">
        <v>1</v>
      </c>
      <c r="K937" s="26">
        <v>12000</v>
      </c>
      <c r="L937" s="21">
        <f t="shared" si="131"/>
        <v>0.6649288971302868</v>
      </c>
      <c r="M937" s="22">
        <v>8500</v>
      </c>
      <c r="N937" s="23">
        <f t="shared" si="134"/>
        <v>8500</v>
      </c>
      <c r="O937" s="21">
        <f t="shared" si="132"/>
        <v>0.17932463546728653</v>
      </c>
      <c r="P937" s="24">
        <v>8200</v>
      </c>
      <c r="Q937" s="18">
        <f t="shared" si="135"/>
        <v>8200</v>
      </c>
      <c r="R937" s="21">
        <f t="shared" si="133"/>
        <v>0.13770141303902936</v>
      </c>
    </row>
    <row r="938" spans="1:18" ht="15.5" x14ac:dyDescent="0.45">
      <c r="A938" s="12" t="s">
        <v>1913</v>
      </c>
      <c r="B938" s="25" t="s">
        <v>1914</v>
      </c>
      <c r="C938" s="33" t="str">
        <f>C931</f>
        <v>OBAT BEBAS</v>
      </c>
      <c r="D938" s="16">
        <v>24363</v>
      </c>
      <c r="E938" s="16">
        <f t="shared" si="127"/>
        <v>24728.445</v>
      </c>
      <c r="F938" s="17">
        <f t="shared" si="129"/>
        <v>4945.6890000000003</v>
      </c>
      <c r="G938" s="18">
        <f t="shared" si="130"/>
        <v>0</v>
      </c>
      <c r="H938" s="18">
        <v>10</v>
      </c>
      <c r="I938" s="91" t="s">
        <v>29</v>
      </c>
      <c r="J938" s="91">
        <v>5</v>
      </c>
      <c r="K938" s="26">
        <v>8000</v>
      </c>
      <c r="L938" s="21">
        <f t="shared" si="131"/>
        <v>0.61757037290456385</v>
      </c>
      <c r="M938" s="22">
        <v>30000</v>
      </c>
      <c r="N938" s="23">
        <f t="shared" si="134"/>
        <v>6000</v>
      </c>
      <c r="O938" s="21">
        <f t="shared" si="132"/>
        <v>0.21317777967842289</v>
      </c>
      <c r="P938" s="24">
        <v>29000</v>
      </c>
      <c r="Q938" s="18">
        <f t="shared" si="135"/>
        <v>5800</v>
      </c>
      <c r="R938" s="21">
        <f t="shared" si="133"/>
        <v>0.17273852035580881</v>
      </c>
    </row>
    <row r="939" spans="1:18" ht="15.5" x14ac:dyDescent="0.45">
      <c r="A939" s="12" t="s">
        <v>1915</v>
      </c>
      <c r="B939" s="25" t="s">
        <v>1916</v>
      </c>
      <c r="C939" s="33" t="s">
        <v>47</v>
      </c>
      <c r="D939" s="55">
        <v>4529</v>
      </c>
      <c r="E939" s="16">
        <f t="shared" si="127"/>
        <v>4596.9350000000004</v>
      </c>
      <c r="F939" s="17">
        <f t="shared" si="129"/>
        <v>4596.9350000000004</v>
      </c>
      <c r="G939" s="18">
        <f t="shared" si="130"/>
        <v>0</v>
      </c>
      <c r="H939" s="18">
        <v>4</v>
      </c>
      <c r="I939" s="91" t="s">
        <v>48</v>
      </c>
      <c r="J939" s="91">
        <v>1</v>
      </c>
      <c r="K939" s="26">
        <v>7000</v>
      </c>
      <c r="L939" s="21">
        <f t="shared" si="131"/>
        <v>0.52275374787766182</v>
      </c>
      <c r="M939" s="22">
        <v>5500</v>
      </c>
      <c r="N939" s="23">
        <f t="shared" si="134"/>
        <v>5500</v>
      </c>
      <c r="O939" s="21">
        <f t="shared" si="132"/>
        <v>0.19644937333244858</v>
      </c>
      <c r="P939" s="24">
        <v>5300</v>
      </c>
      <c r="Q939" s="18">
        <f t="shared" si="135"/>
        <v>5300</v>
      </c>
      <c r="R939" s="21">
        <f t="shared" si="133"/>
        <v>0.15294212339308683</v>
      </c>
    </row>
    <row r="940" spans="1:18" ht="15.5" x14ac:dyDescent="0.45">
      <c r="A940" s="12" t="s">
        <v>1917</v>
      </c>
      <c r="B940" s="25" t="s">
        <v>1918</v>
      </c>
      <c r="C940" s="33" t="s">
        <v>47</v>
      </c>
      <c r="D940" s="16">
        <v>11979</v>
      </c>
      <c r="E940" s="16">
        <f t="shared" si="127"/>
        <v>12158.684999999999</v>
      </c>
      <c r="F940" s="17">
        <f t="shared" si="129"/>
        <v>1215.8685</v>
      </c>
      <c r="G940" s="18">
        <f t="shared" si="130"/>
        <v>0</v>
      </c>
      <c r="H940" s="18">
        <v>10</v>
      </c>
      <c r="I940" s="90" t="s">
        <v>29</v>
      </c>
      <c r="J940" s="90">
        <v>10</v>
      </c>
      <c r="K940" s="26">
        <v>4000</v>
      </c>
      <c r="L940" s="21">
        <f t="shared" si="131"/>
        <v>2.2898294511289667</v>
      </c>
      <c r="M940" s="22">
        <v>15000</v>
      </c>
      <c r="N940" s="23">
        <f t="shared" si="134"/>
        <v>1500</v>
      </c>
      <c r="O940" s="21">
        <f t="shared" si="132"/>
        <v>0.23368604417336244</v>
      </c>
      <c r="P940" s="24">
        <v>14000</v>
      </c>
      <c r="Q940" s="18">
        <f t="shared" si="135"/>
        <v>1400</v>
      </c>
      <c r="R940" s="21">
        <f t="shared" si="133"/>
        <v>0.15144030789513829</v>
      </c>
    </row>
    <row r="941" spans="1:18" ht="15.5" x14ac:dyDescent="0.45">
      <c r="A941" s="12" t="s">
        <v>1919</v>
      </c>
      <c r="B941" s="25" t="s">
        <v>1920</v>
      </c>
      <c r="C941" s="14" t="s">
        <v>24</v>
      </c>
      <c r="D941" s="15">
        <v>6200</v>
      </c>
      <c r="E941" s="16">
        <f t="shared" si="127"/>
        <v>6293</v>
      </c>
      <c r="F941" s="17">
        <f t="shared" si="129"/>
        <v>6293</v>
      </c>
      <c r="G941" s="18">
        <f t="shared" si="130"/>
        <v>0</v>
      </c>
      <c r="H941" s="18">
        <v>100</v>
      </c>
      <c r="I941" s="32" t="s">
        <v>48</v>
      </c>
      <c r="J941" s="32">
        <v>1</v>
      </c>
      <c r="K941" s="26">
        <v>12000</v>
      </c>
      <c r="L941" s="21">
        <f t="shared" si="131"/>
        <v>0.90688066105196252</v>
      </c>
      <c r="M941" s="22">
        <v>7500</v>
      </c>
      <c r="N941" s="23">
        <f t="shared" si="134"/>
        <v>7500</v>
      </c>
      <c r="O941" s="21">
        <f t="shared" si="132"/>
        <v>0.19180041315747656</v>
      </c>
      <c r="P941" s="24">
        <v>7300</v>
      </c>
      <c r="Q941" s="18">
        <f t="shared" si="135"/>
        <v>7300</v>
      </c>
      <c r="R941" s="21">
        <f t="shared" si="133"/>
        <v>0.16001906880661051</v>
      </c>
    </row>
    <row r="942" spans="1:18" ht="15.5" x14ac:dyDescent="0.45">
      <c r="A942" s="12" t="s">
        <v>1921</v>
      </c>
      <c r="B942" s="25" t="s">
        <v>1922</v>
      </c>
      <c r="C942" s="14" t="str">
        <f>C940</f>
        <v>OBAT BEBAS TERBATAS</v>
      </c>
      <c r="D942" s="15">
        <v>12258</v>
      </c>
      <c r="E942" s="16">
        <f t="shared" si="127"/>
        <v>12441.87</v>
      </c>
      <c r="F942" s="17">
        <f t="shared" si="129"/>
        <v>6220.9350000000004</v>
      </c>
      <c r="G942" s="18">
        <f t="shared" si="130"/>
        <v>0</v>
      </c>
      <c r="H942" s="18">
        <v>100</v>
      </c>
      <c r="I942" s="19" t="s">
        <v>29</v>
      </c>
      <c r="J942" s="28">
        <v>2</v>
      </c>
      <c r="K942" s="26">
        <v>8000</v>
      </c>
      <c r="L942" s="21">
        <f t="shared" si="131"/>
        <v>0.28598032289358422</v>
      </c>
      <c r="M942" s="22">
        <v>15500</v>
      </c>
      <c r="N942" s="23">
        <f t="shared" si="134"/>
        <v>7750</v>
      </c>
      <c r="O942" s="21">
        <f t="shared" si="132"/>
        <v>0.24579343780315974</v>
      </c>
      <c r="P942" s="24">
        <v>15000</v>
      </c>
      <c r="Q942" s="18">
        <f t="shared" si="135"/>
        <v>7500</v>
      </c>
      <c r="R942" s="21">
        <f t="shared" si="133"/>
        <v>0.20560655271273523</v>
      </c>
    </row>
    <row r="943" spans="1:18" ht="15.5" x14ac:dyDescent="0.45">
      <c r="A943" s="12" t="s">
        <v>1923</v>
      </c>
      <c r="B943" s="25" t="s">
        <v>1924</v>
      </c>
      <c r="C943" s="33" t="str">
        <f>C942</f>
        <v>OBAT BEBAS TERBATAS</v>
      </c>
      <c r="D943" s="16">
        <v>10527</v>
      </c>
      <c r="E943" s="16">
        <f t="shared" si="127"/>
        <v>10684.905000000001</v>
      </c>
      <c r="F943" s="17">
        <f t="shared" si="129"/>
        <v>5342.4525000000003</v>
      </c>
      <c r="G943" s="18">
        <f t="shared" si="130"/>
        <v>0</v>
      </c>
      <c r="H943" s="18">
        <v>100</v>
      </c>
      <c r="I943" s="92" t="s">
        <v>29</v>
      </c>
      <c r="J943" s="92">
        <v>2</v>
      </c>
      <c r="K943" s="26">
        <v>7000</v>
      </c>
      <c r="L943" s="21">
        <f t="shared" si="131"/>
        <v>0.31025966070826078</v>
      </c>
      <c r="M943" s="22">
        <v>13500</v>
      </c>
      <c r="N943" s="23">
        <f t="shared" si="134"/>
        <v>6750</v>
      </c>
      <c r="O943" s="21">
        <f t="shared" si="132"/>
        <v>0.26346467282582292</v>
      </c>
      <c r="P943" s="24">
        <v>12000</v>
      </c>
      <c r="Q943" s="18">
        <f t="shared" si="135"/>
        <v>6000</v>
      </c>
      <c r="R943" s="21">
        <f t="shared" si="133"/>
        <v>0.12307970917850924</v>
      </c>
    </row>
    <row r="944" spans="1:18" ht="15.5" x14ac:dyDescent="0.45">
      <c r="A944" s="12" t="s">
        <v>1925</v>
      </c>
      <c r="B944" s="25" t="s">
        <v>1926</v>
      </c>
      <c r="C944" s="14" t="str">
        <f>C943</f>
        <v>OBAT BEBAS TERBATAS</v>
      </c>
      <c r="D944" s="15">
        <v>5623</v>
      </c>
      <c r="E944" s="16">
        <f t="shared" si="127"/>
        <v>5707.3450000000003</v>
      </c>
      <c r="F944" s="17">
        <f t="shared" si="129"/>
        <v>5707.3450000000003</v>
      </c>
      <c r="G944" s="18">
        <f t="shared" si="130"/>
        <v>0</v>
      </c>
      <c r="H944" s="18">
        <v>100</v>
      </c>
      <c r="I944" s="32" t="s">
        <v>48</v>
      </c>
      <c r="J944" s="32">
        <v>1</v>
      </c>
      <c r="K944" s="26">
        <v>10000</v>
      </c>
      <c r="L944" s="21">
        <f t="shared" si="131"/>
        <v>0.75212817868904014</v>
      </c>
      <c r="M944" s="22">
        <v>7000</v>
      </c>
      <c r="N944" s="23">
        <f t="shared" si="134"/>
        <v>7000</v>
      </c>
      <c r="O944" s="21">
        <f t="shared" si="132"/>
        <v>0.22648972508232806</v>
      </c>
      <c r="P944" s="24">
        <v>6700</v>
      </c>
      <c r="Q944" s="18">
        <f t="shared" si="135"/>
        <v>6700</v>
      </c>
      <c r="R944" s="21">
        <f t="shared" si="133"/>
        <v>0.17392587972165688</v>
      </c>
    </row>
    <row r="945" spans="1:18" ht="15.5" x14ac:dyDescent="0.45">
      <c r="A945" s="12" t="s">
        <v>1927</v>
      </c>
      <c r="B945" s="25" t="s">
        <v>1928</v>
      </c>
      <c r="C945" s="33" t="str">
        <f>C944</f>
        <v>OBAT BEBAS TERBATAS</v>
      </c>
      <c r="D945" s="16">
        <v>31000</v>
      </c>
      <c r="E945" s="16">
        <f t="shared" si="127"/>
        <v>31465</v>
      </c>
      <c r="F945" s="17">
        <f t="shared" si="129"/>
        <v>3146.5</v>
      </c>
      <c r="G945" s="18">
        <f t="shared" si="130"/>
        <v>0</v>
      </c>
      <c r="H945" s="18">
        <v>100</v>
      </c>
      <c r="I945" s="90" t="s">
        <v>29</v>
      </c>
      <c r="J945" s="90">
        <v>10</v>
      </c>
      <c r="K945" s="26">
        <v>4000</v>
      </c>
      <c r="L945" s="21">
        <f t="shared" si="131"/>
        <v>0.27125377403464168</v>
      </c>
      <c r="M945" s="22">
        <v>36000</v>
      </c>
      <c r="N945" s="23">
        <f t="shared" si="134"/>
        <v>3600</v>
      </c>
      <c r="O945" s="21">
        <f t="shared" si="132"/>
        <v>0.14412839663117749</v>
      </c>
      <c r="P945" s="40">
        <v>35000</v>
      </c>
      <c r="Q945" s="18">
        <f t="shared" si="135"/>
        <v>3500</v>
      </c>
      <c r="R945" s="21">
        <f t="shared" si="133"/>
        <v>0.11234705228031146</v>
      </c>
    </row>
    <row r="946" spans="1:18" ht="15.5" x14ac:dyDescent="0.45">
      <c r="A946" s="12" t="s">
        <v>1929</v>
      </c>
      <c r="B946" s="25" t="s">
        <v>1930</v>
      </c>
      <c r="C946" s="33" t="s">
        <v>47</v>
      </c>
      <c r="D946" s="16">
        <v>8946</v>
      </c>
      <c r="E946" s="16">
        <f t="shared" si="127"/>
        <v>9080.19</v>
      </c>
      <c r="F946" s="17">
        <f t="shared" si="129"/>
        <v>9080.19</v>
      </c>
      <c r="G946" s="18">
        <f t="shared" si="130"/>
        <v>0</v>
      </c>
      <c r="H946" s="18">
        <v>100</v>
      </c>
      <c r="I946" s="91" t="s">
        <v>48</v>
      </c>
      <c r="J946" s="91">
        <v>1</v>
      </c>
      <c r="K946" s="26">
        <v>12000</v>
      </c>
      <c r="L946" s="21">
        <f t="shared" si="131"/>
        <v>0.32155824933178706</v>
      </c>
      <c r="M946" s="22">
        <v>10500</v>
      </c>
      <c r="N946" s="23">
        <f t="shared" si="134"/>
        <v>10500</v>
      </c>
      <c r="O946" s="21">
        <f t="shared" si="132"/>
        <v>0.15636346816531366</v>
      </c>
      <c r="P946" s="24">
        <v>10200</v>
      </c>
      <c r="Q946" s="18">
        <f t="shared" si="135"/>
        <v>10200</v>
      </c>
      <c r="R946" s="21">
        <f t="shared" si="133"/>
        <v>0.12332451193201899</v>
      </c>
    </row>
    <row r="947" spans="1:18" ht="15.5" x14ac:dyDescent="0.45">
      <c r="A947" s="12" t="s">
        <v>1931</v>
      </c>
      <c r="B947" s="25" t="s">
        <v>1932</v>
      </c>
      <c r="C947" s="33" t="s">
        <v>32</v>
      </c>
      <c r="D947" s="16">
        <v>4180</v>
      </c>
      <c r="E947" s="16">
        <f t="shared" ref="E947:E1010" si="136">(D947*1.5%)+D947</f>
        <v>4242.7</v>
      </c>
      <c r="F947" s="17">
        <f t="shared" si="129"/>
        <v>4242.7</v>
      </c>
      <c r="G947" s="18">
        <f t="shared" si="130"/>
        <v>0</v>
      </c>
      <c r="H947" s="18">
        <v>100</v>
      </c>
      <c r="I947" s="90" t="s">
        <v>33</v>
      </c>
      <c r="J947" s="90">
        <v>1</v>
      </c>
      <c r="K947" s="26">
        <v>6000</v>
      </c>
      <c r="L947" s="21">
        <f t="shared" si="131"/>
        <v>0.41419379168925452</v>
      </c>
      <c r="M947" s="22">
        <v>5000</v>
      </c>
      <c r="N947" s="23">
        <f t="shared" si="134"/>
        <v>5000</v>
      </c>
      <c r="O947" s="21">
        <f t="shared" si="132"/>
        <v>0.17849482640771211</v>
      </c>
      <c r="P947" s="24">
        <v>4800</v>
      </c>
      <c r="Q947" s="18">
        <f t="shared" si="135"/>
        <v>4800</v>
      </c>
      <c r="R947" s="21">
        <f t="shared" si="133"/>
        <v>0.13135503335140364</v>
      </c>
    </row>
    <row r="948" spans="1:18" ht="15.5" x14ac:dyDescent="0.45">
      <c r="A948" s="12" t="s">
        <v>1933</v>
      </c>
      <c r="B948" s="25" t="s">
        <v>1934</v>
      </c>
      <c r="C948" s="33" t="str">
        <f>C946</f>
        <v>OBAT BEBAS TERBATAS</v>
      </c>
      <c r="D948" s="16">
        <v>5739</v>
      </c>
      <c r="E948" s="16">
        <f t="shared" si="136"/>
        <v>5825.085</v>
      </c>
      <c r="F948" s="17">
        <f t="shared" si="129"/>
        <v>5825.085</v>
      </c>
      <c r="G948" s="18">
        <f t="shared" si="130"/>
        <v>0</v>
      </c>
      <c r="H948" s="18">
        <v>100</v>
      </c>
      <c r="I948" s="90" t="s">
        <v>33</v>
      </c>
      <c r="J948" s="90">
        <v>1</v>
      </c>
      <c r="K948" s="26">
        <v>8000</v>
      </c>
      <c r="L948" s="21">
        <f t="shared" si="131"/>
        <v>0.3733705173400903</v>
      </c>
      <c r="M948" s="22">
        <v>7500</v>
      </c>
      <c r="N948" s="23">
        <f t="shared" si="134"/>
        <v>7500</v>
      </c>
      <c r="O948" s="21">
        <f t="shared" si="132"/>
        <v>0.28753486000633466</v>
      </c>
      <c r="P948" s="24">
        <v>6500</v>
      </c>
      <c r="Q948" s="18">
        <f t="shared" si="135"/>
        <v>6500</v>
      </c>
      <c r="R948" s="21">
        <f t="shared" si="133"/>
        <v>0.11586354533882337</v>
      </c>
    </row>
    <row r="949" spans="1:18" ht="15.5" x14ac:dyDescent="0.45">
      <c r="A949" s="12" t="s">
        <v>1935</v>
      </c>
      <c r="B949" s="25" t="s">
        <v>1936</v>
      </c>
      <c r="C949" s="33" t="str">
        <f>C948</f>
        <v>OBAT BEBAS TERBATAS</v>
      </c>
      <c r="D949" s="16">
        <v>6050</v>
      </c>
      <c r="E949" s="16">
        <f t="shared" si="136"/>
        <v>6140.75</v>
      </c>
      <c r="F949" s="17">
        <f t="shared" si="129"/>
        <v>6140.75</v>
      </c>
      <c r="G949" s="18">
        <f t="shared" si="130"/>
        <v>0</v>
      </c>
      <c r="H949" s="18">
        <v>100</v>
      </c>
      <c r="I949" s="90" t="s">
        <v>33</v>
      </c>
      <c r="J949" s="90">
        <v>1</v>
      </c>
      <c r="K949" s="26">
        <v>8000</v>
      </c>
      <c r="L949" s="21">
        <f t="shared" si="131"/>
        <v>0.30277246264707081</v>
      </c>
      <c r="M949" s="22">
        <v>7000</v>
      </c>
      <c r="N949" s="23">
        <f t="shared" si="134"/>
        <v>7000</v>
      </c>
      <c r="O949" s="21">
        <f t="shared" si="132"/>
        <v>0.13992590481618694</v>
      </c>
      <c r="P949" s="24">
        <v>6800</v>
      </c>
      <c r="Q949" s="18">
        <f t="shared" si="135"/>
        <v>6800</v>
      </c>
      <c r="R949" s="21">
        <f t="shared" si="133"/>
        <v>0.10735659325001018</v>
      </c>
    </row>
    <row r="950" spans="1:18" ht="15.5" x14ac:dyDescent="0.45">
      <c r="A950" s="12" t="s">
        <v>1937</v>
      </c>
      <c r="B950" s="25" t="s">
        <v>1938</v>
      </c>
      <c r="C950" s="14" t="str">
        <f>C948</f>
        <v>OBAT BEBAS TERBATAS</v>
      </c>
      <c r="D950" s="15">
        <v>3323</v>
      </c>
      <c r="E950" s="16">
        <f t="shared" si="136"/>
        <v>3372.8449999999998</v>
      </c>
      <c r="F950" s="17">
        <f t="shared" si="129"/>
        <v>3372.8449999999998</v>
      </c>
      <c r="G950" s="18">
        <f t="shared" si="130"/>
        <v>0</v>
      </c>
      <c r="H950" s="18">
        <v>100</v>
      </c>
      <c r="I950" s="19" t="s">
        <v>33</v>
      </c>
      <c r="J950" s="19">
        <v>1</v>
      </c>
      <c r="K950" s="26">
        <v>5000</v>
      </c>
      <c r="L950" s="21">
        <f t="shared" si="131"/>
        <v>0.48242803923690541</v>
      </c>
      <c r="M950" s="22">
        <v>4200</v>
      </c>
      <c r="N950" s="23">
        <f t="shared" si="134"/>
        <v>4200</v>
      </c>
      <c r="O950" s="21">
        <f t="shared" si="132"/>
        <v>0.24523955295900057</v>
      </c>
      <c r="P950" s="24">
        <v>4000</v>
      </c>
      <c r="Q950" s="18">
        <f t="shared" si="135"/>
        <v>4000</v>
      </c>
      <c r="R950" s="21">
        <f t="shared" si="133"/>
        <v>0.18594243138952435</v>
      </c>
    </row>
    <row r="951" spans="1:18" ht="15.5" x14ac:dyDescent="0.45">
      <c r="A951" s="12" t="s">
        <v>1939</v>
      </c>
      <c r="B951" s="25" t="s">
        <v>1940</v>
      </c>
      <c r="C951" s="14" t="str">
        <f>C950</f>
        <v>OBAT BEBAS TERBATAS</v>
      </c>
      <c r="D951" s="15">
        <v>4662</v>
      </c>
      <c r="E951" s="16">
        <f t="shared" si="136"/>
        <v>4731.93</v>
      </c>
      <c r="F951" s="17">
        <f t="shared" si="129"/>
        <v>4731.93</v>
      </c>
      <c r="G951" s="18">
        <f t="shared" si="130"/>
        <v>0</v>
      </c>
      <c r="H951" s="18">
        <v>100</v>
      </c>
      <c r="I951" s="19" t="s">
        <v>33</v>
      </c>
      <c r="J951" s="19">
        <v>1</v>
      </c>
      <c r="K951" s="26">
        <v>7000</v>
      </c>
      <c r="L951" s="21">
        <f t="shared" si="131"/>
        <v>0.47931182413941026</v>
      </c>
      <c r="M951" s="22">
        <v>5500</v>
      </c>
      <c r="N951" s="23">
        <f t="shared" si="134"/>
        <v>5500</v>
      </c>
      <c r="O951" s="21">
        <f t="shared" si="132"/>
        <v>0.16231643325239378</v>
      </c>
      <c r="P951" s="24">
        <v>5300</v>
      </c>
      <c r="Q951" s="18">
        <f t="shared" si="135"/>
        <v>5300</v>
      </c>
      <c r="R951" s="21">
        <f t="shared" si="133"/>
        <v>0.1200503811341249</v>
      </c>
    </row>
    <row r="952" spans="1:18" ht="15.5" x14ac:dyDescent="0.45">
      <c r="A952" s="12" t="s">
        <v>1941</v>
      </c>
      <c r="B952" s="13" t="s">
        <v>1942</v>
      </c>
      <c r="C952" s="100" t="s">
        <v>10</v>
      </c>
      <c r="D952" s="31">
        <v>23700</v>
      </c>
      <c r="E952" s="16">
        <f t="shared" si="136"/>
        <v>24055.5</v>
      </c>
      <c r="F952" s="17">
        <f t="shared" si="129"/>
        <v>24055.5</v>
      </c>
      <c r="G952" s="18">
        <f t="shared" si="130"/>
        <v>0</v>
      </c>
      <c r="H952" s="18">
        <v>2</v>
      </c>
      <c r="I952" s="19" t="s">
        <v>1786</v>
      </c>
      <c r="J952" s="19">
        <v>1</v>
      </c>
      <c r="K952" s="26">
        <v>32000</v>
      </c>
      <c r="L952" s="21">
        <f t="shared" si="131"/>
        <v>0.33025711375776851</v>
      </c>
      <c r="M952" s="22">
        <v>30000</v>
      </c>
      <c r="N952" s="23">
        <f t="shared" si="134"/>
        <v>30000</v>
      </c>
      <c r="O952" s="21">
        <f t="shared" si="132"/>
        <v>0.24711604414790797</v>
      </c>
      <c r="P952" s="24">
        <v>29500</v>
      </c>
      <c r="Q952" s="18">
        <f t="shared" si="135"/>
        <v>29500</v>
      </c>
      <c r="R952" s="21">
        <f t="shared" si="133"/>
        <v>0.22633077674544283</v>
      </c>
    </row>
    <row r="953" spans="1:18" ht="15.5" x14ac:dyDescent="0.45">
      <c r="A953" s="12" t="s">
        <v>1943</v>
      </c>
      <c r="B953" s="13" t="s">
        <v>1944</v>
      </c>
      <c r="C953" s="100" t="s">
        <v>10</v>
      </c>
      <c r="D953" s="31">
        <v>105000</v>
      </c>
      <c r="E953" s="16">
        <f t="shared" si="136"/>
        <v>106575</v>
      </c>
      <c r="F953" s="17">
        <f t="shared" si="129"/>
        <v>106575</v>
      </c>
      <c r="G953" s="18">
        <f t="shared" si="130"/>
        <v>0</v>
      </c>
      <c r="H953" s="18">
        <v>2</v>
      </c>
      <c r="I953" s="19" t="s">
        <v>1786</v>
      </c>
      <c r="J953" s="19">
        <v>1</v>
      </c>
      <c r="K953" s="26">
        <v>128000</v>
      </c>
      <c r="L953" s="21">
        <f t="shared" si="131"/>
        <v>0.20103213699272812</v>
      </c>
      <c r="M953" s="22">
        <v>125000</v>
      </c>
      <c r="N953" s="23">
        <f t="shared" si="134"/>
        <v>125000</v>
      </c>
      <c r="O953" s="21">
        <f t="shared" si="132"/>
        <v>0.17288294628196105</v>
      </c>
      <c r="P953" s="24">
        <v>119000</v>
      </c>
      <c r="Q953" s="18">
        <f t="shared" si="135"/>
        <v>119000</v>
      </c>
      <c r="R953" s="21">
        <f t="shared" si="133"/>
        <v>0.11658456486042693</v>
      </c>
    </row>
    <row r="954" spans="1:18" ht="15.5" x14ac:dyDescent="0.45">
      <c r="A954" s="12" t="s">
        <v>1945</v>
      </c>
      <c r="B954" s="13" t="s">
        <v>1946</v>
      </c>
      <c r="C954" s="100" t="s">
        <v>10</v>
      </c>
      <c r="D954" s="31">
        <v>13909</v>
      </c>
      <c r="E954" s="16">
        <f t="shared" si="136"/>
        <v>14117.635</v>
      </c>
      <c r="F954" s="17">
        <f t="shared" si="129"/>
        <v>14117.635</v>
      </c>
      <c r="G954" s="18">
        <f t="shared" si="130"/>
        <v>0</v>
      </c>
      <c r="H954" s="18">
        <v>2</v>
      </c>
      <c r="I954" s="19" t="s">
        <v>586</v>
      </c>
      <c r="J954" s="19">
        <v>1</v>
      </c>
      <c r="K954" s="26">
        <v>17000</v>
      </c>
      <c r="L954" s="21">
        <f t="shared" si="131"/>
        <v>0.20416769522657299</v>
      </c>
      <c r="M954" s="22">
        <v>17000</v>
      </c>
      <c r="N954" s="23">
        <f t="shared" si="134"/>
        <v>17000</v>
      </c>
      <c r="O954" s="21">
        <f t="shared" si="132"/>
        <v>0.20416769522657299</v>
      </c>
      <c r="P954" s="24">
        <v>17000</v>
      </c>
      <c r="Q954" s="18">
        <f t="shared" si="135"/>
        <v>17000</v>
      </c>
      <c r="R954" s="21">
        <f t="shared" si="133"/>
        <v>0.20416769522657299</v>
      </c>
    </row>
    <row r="955" spans="1:18" ht="15.5" x14ac:dyDescent="0.45">
      <c r="A955" s="12" t="s">
        <v>1947</v>
      </c>
      <c r="B955" s="13" t="s">
        <v>1948</v>
      </c>
      <c r="C955" s="100" t="s">
        <v>24</v>
      </c>
      <c r="D955" s="31">
        <v>13792</v>
      </c>
      <c r="E955" s="16">
        <f t="shared" si="136"/>
        <v>13998.88</v>
      </c>
      <c r="F955" s="17">
        <f t="shared" si="129"/>
        <v>13998.88</v>
      </c>
      <c r="G955" s="18">
        <f t="shared" si="130"/>
        <v>0</v>
      </c>
      <c r="H955" s="18">
        <v>2</v>
      </c>
      <c r="I955" s="19" t="s">
        <v>48</v>
      </c>
      <c r="J955" s="19">
        <v>1</v>
      </c>
      <c r="K955" s="26">
        <v>17000</v>
      </c>
      <c r="L955" s="21">
        <f t="shared" si="131"/>
        <v>0.21438286491490754</v>
      </c>
      <c r="M955" s="22">
        <v>16000</v>
      </c>
      <c r="N955" s="23">
        <f t="shared" si="134"/>
        <v>16000</v>
      </c>
      <c r="O955" s="21">
        <f t="shared" si="132"/>
        <v>0.14294857874344241</v>
      </c>
      <c r="P955" s="24">
        <v>15500</v>
      </c>
      <c r="Q955" s="18">
        <f t="shared" si="135"/>
        <v>15500</v>
      </c>
      <c r="R955" s="21">
        <f t="shared" si="133"/>
        <v>0.10723143565770982</v>
      </c>
    </row>
    <row r="956" spans="1:18" ht="15.5" x14ac:dyDescent="0.45">
      <c r="A956" s="12" t="s">
        <v>1949</v>
      </c>
      <c r="B956" s="13" t="s">
        <v>1950</v>
      </c>
      <c r="C956" s="100" t="s">
        <v>10</v>
      </c>
      <c r="D956" s="31">
        <v>9353</v>
      </c>
      <c r="E956" s="16">
        <f t="shared" si="136"/>
        <v>9493.2950000000001</v>
      </c>
      <c r="F956" s="17">
        <f t="shared" si="129"/>
        <v>9493.2950000000001</v>
      </c>
      <c r="G956" s="18">
        <f t="shared" si="130"/>
        <v>0</v>
      </c>
      <c r="H956" s="18">
        <v>2</v>
      </c>
      <c r="I956" s="19" t="s">
        <v>586</v>
      </c>
      <c r="J956" s="19">
        <v>1</v>
      </c>
      <c r="K956" s="26">
        <v>12000</v>
      </c>
      <c r="L956" s="21">
        <f t="shared" si="131"/>
        <v>0.26405004795489867</v>
      </c>
      <c r="M956" s="22">
        <v>11000</v>
      </c>
      <c r="N956" s="23">
        <f t="shared" si="134"/>
        <v>11000</v>
      </c>
      <c r="O956" s="21">
        <f t="shared" si="132"/>
        <v>0.15871254395865714</v>
      </c>
      <c r="P956" s="24">
        <v>11000</v>
      </c>
      <c r="Q956" s="18">
        <f t="shared" si="135"/>
        <v>11000</v>
      </c>
      <c r="R956" s="21">
        <f t="shared" si="133"/>
        <v>0.15871254395865714</v>
      </c>
    </row>
    <row r="957" spans="1:18" ht="15.5" x14ac:dyDescent="0.45">
      <c r="A957" s="12" t="s">
        <v>1951</v>
      </c>
      <c r="B957" s="13" t="s">
        <v>1952</v>
      </c>
      <c r="C957" s="100" t="s">
        <v>24</v>
      </c>
      <c r="D957" s="31">
        <f>136935/5</f>
        <v>27387</v>
      </c>
      <c r="E957" s="16">
        <f t="shared" si="136"/>
        <v>27797.805</v>
      </c>
      <c r="F957" s="17">
        <f t="shared" si="129"/>
        <v>27797.805</v>
      </c>
      <c r="G957" s="18">
        <f t="shared" si="130"/>
        <v>0</v>
      </c>
      <c r="H957" s="18">
        <v>5</v>
      </c>
      <c r="I957" s="19" t="s">
        <v>48</v>
      </c>
      <c r="J957" s="19">
        <v>1</v>
      </c>
      <c r="K957" s="26">
        <v>33000</v>
      </c>
      <c r="L957" s="21">
        <f t="shared" si="131"/>
        <v>0.18714409285193559</v>
      </c>
      <c r="M957" s="22">
        <v>32000</v>
      </c>
      <c r="N957" s="23">
        <f t="shared" si="134"/>
        <v>32000</v>
      </c>
      <c r="O957" s="21">
        <f t="shared" si="132"/>
        <v>0.15117002943217997</v>
      </c>
      <c r="P957" s="24">
        <v>31000</v>
      </c>
      <c r="Q957" s="18">
        <f t="shared" si="135"/>
        <v>31000</v>
      </c>
      <c r="R957" s="21">
        <f t="shared" si="133"/>
        <v>0.11519596601242435</v>
      </c>
    </row>
    <row r="958" spans="1:18" ht="15.5" x14ac:dyDescent="0.45">
      <c r="A958" s="12" t="s">
        <v>1953</v>
      </c>
      <c r="B958" s="25" t="s">
        <v>1954</v>
      </c>
      <c r="C958" s="14" t="s">
        <v>24</v>
      </c>
      <c r="D958" s="15">
        <v>20480</v>
      </c>
      <c r="E958" s="16">
        <f t="shared" si="136"/>
        <v>20787.2</v>
      </c>
      <c r="F958" s="17">
        <f t="shared" si="129"/>
        <v>20787.2</v>
      </c>
      <c r="G958" s="18">
        <f t="shared" si="130"/>
        <v>0</v>
      </c>
      <c r="H958" s="18">
        <v>6</v>
      </c>
      <c r="I958" s="19" t="s">
        <v>48</v>
      </c>
      <c r="J958" s="19">
        <v>1</v>
      </c>
      <c r="K958" s="26">
        <v>25000</v>
      </c>
      <c r="L958" s="21">
        <f t="shared" si="131"/>
        <v>0.20266317733990144</v>
      </c>
      <c r="M958" s="22">
        <v>24000</v>
      </c>
      <c r="N958" s="23">
        <f t="shared" si="134"/>
        <v>24000</v>
      </c>
      <c r="O958" s="21">
        <f t="shared" si="132"/>
        <v>0.15455665024630538</v>
      </c>
      <c r="P958" s="24">
        <v>23000</v>
      </c>
      <c r="Q958" s="18">
        <f t="shared" si="135"/>
        <v>23000</v>
      </c>
      <c r="R958" s="21">
        <f t="shared" si="133"/>
        <v>0.10645012315270933</v>
      </c>
    </row>
    <row r="959" spans="1:18" ht="15.5" x14ac:dyDescent="0.45">
      <c r="A959" s="12" t="s">
        <v>1955</v>
      </c>
      <c r="B959" s="25" t="s">
        <v>1956</v>
      </c>
      <c r="C959" s="14" t="s">
        <v>24</v>
      </c>
      <c r="D959" s="15">
        <v>76097</v>
      </c>
      <c r="E959" s="16">
        <f t="shared" si="136"/>
        <v>77238.455000000002</v>
      </c>
      <c r="F959" s="17">
        <f t="shared" si="129"/>
        <v>6436.5379166666671</v>
      </c>
      <c r="G959" s="18">
        <f t="shared" si="130"/>
        <v>0</v>
      </c>
      <c r="H959" s="18">
        <v>12</v>
      </c>
      <c r="I959" s="19" t="s">
        <v>29</v>
      </c>
      <c r="J959" s="19">
        <v>12</v>
      </c>
      <c r="K959" s="26">
        <v>8000</v>
      </c>
      <c r="L959" s="21">
        <f t="shared" si="131"/>
        <v>0.24290419843328034</v>
      </c>
      <c r="M959" s="22">
        <f>7500*12</f>
        <v>90000</v>
      </c>
      <c r="N959" s="23">
        <f t="shared" si="134"/>
        <v>7500</v>
      </c>
      <c r="O959" s="21">
        <f t="shared" si="132"/>
        <v>0.1652226860312003</v>
      </c>
      <c r="P959" s="24">
        <v>87000</v>
      </c>
      <c r="Q959" s="18">
        <f t="shared" si="135"/>
        <v>7250</v>
      </c>
      <c r="R959" s="21">
        <f t="shared" si="133"/>
        <v>0.12638192983016031</v>
      </c>
    </row>
    <row r="960" spans="1:18" ht="15.5" x14ac:dyDescent="0.45">
      <c r="A960" s="12" t="s">
        <v>1957</v>
      </c>
      <c r="B960" s="25" t="s">
        <v>1958</v>
      </c>
      <c r="C960" s="14" t="s">
        <v>24</v>
      </c>
      <c r="D960" s="15">
        <v>18559</v>
      </c>
      <c r="E960" s="16">
        <f t="shared" si="136"/>
        <v>18837.384999999998</v>
      </c>
      <c r="F960" s="17">
        <f t="shared" si="129"/>
        <v>18837.384999999998</v>
      </c>
      <c r="G960" s="18">
        <f t="shared" si="130"/>
        <v>0</v>
      </c>
      <c r="H960" s="18">
        <v>1</v>
      </c>
      <c r="I960" s="19" t="s">
        <v>48</v>
      </c>
      <c r="J960" s="19">
        <v>1</v>
      </c>
      <c r="K960" s="26">
        <v>24000</v>
      </c>
      <c r="L960" s="21">
        <f t="shared" si="131"/>
        <v>0.27406219069154247</v>
      </c>
      <c r="M960" s="22">
        <v>23000</v>
      </c>
      <c r="N960" s="23">
        <f t="shared" si="134"/>
        <v>23000</v>
      </c>
      <c r="O960" s="21">
        <f t="shared" si="132"/>
        <v>0.22097626607939488</v>
      </c>
      <c r="P960" s="24">
        <v>22000</v>
      </c>
      <c r="Q960" s="18">
        <f t="shared" si="135"/>
        <v>22000</v>
      </c>
      <c r="R960" s="21">
        <f t="shared" si="133"/>
        <v>0.16789034146724727</v>
      </c>
    </row>
    <row r="961" spans="1:18" ht="15.5" x14ac:dyDescent="0.45">
      <c r="A961" s="12" t="s">
        <v>1959</v>
      </c>
      <c r="B961" s="25" t="s">
        <v>1960</v>
      </c>
      <c r="C961" s="14" t="s">
        <v>32</v>
      </c>
      <c r="D961" s="15">
        <v>18936</v>
      </c>
      <c r="E961" s="16">
        <f t="shared" si="136"/>
        <v>19220.04</v>
      </c>
      <c r="F961" s="17">
        <f t="shared" si="129"/>
        <v>1922.0040000000001</v>
      </c>
      <c r="G961" s="18">
        <f t="shared" si="130"/>
        <v>0</v>
      </c>
      <c r="H961" s="18">
        <v>100</v>
      </c>
      <c r="I961" s="19" t="s">
        <v>29</v>
      </c>
      <c r="J961" s="19">
        <v>10</v>
      </c>
      <c r="K961" s="26">
        <v>4000</v>
      </c>
      <c r="L961" s="21">
        <f t="shared" si="131"/>
        <v>1.0811611214128587</v>
      </c>
      <c r="M961" s="22">
        <v>25000</v>
      </c>
      <c r="N961" s="23">
        <f t="shared" si="134"/>
        <v>2500</v>
      </c>
      <c r="O961" s="21">
        <f t="shared" si="132"/>
        <v>0.30072570088303657</v>
      </c>
      <c r="P961" s="24">
        <v>24000</v>
      </c>
      <c r="Q961" s="18">
        <f t="shared" si="135"/>
        <v>2400</v>
      </c>
      <c r="R961" s="21">
        <f t="shared" si="133"/>
        <v>0.2486966728477151</v>
      </c>
    </row>
    <row r="962" spans="1:18" ht="15.5" x14ac:dyDescent="0.45">
      <c r="A962" s="12" t="s">
        <v>1961</v>
      </c>
      <c r="B962" s="25" t="s">
        <v>1962</v>
      </c>
      <c r="C962" s="14" t="str">
        <f>C955</f>
        <v>OBAT BEBAS</v>
      </c>
      <c r="D962" s="15">
        <v>28305</v>
      </c>
      <c r="E962" s="16">
        <f t="shared" si="136"/>
        <v>28729.575000000001</v>
      </c>
      <c r="F962" s="17">
        <f t="shared" si="129"/>
        <v>28729.575000000001</v>
      </c>
      <c r="G962" s="18">
        <f t="shared" si="130"/>
        <v>0</v>
      </c>
      <c r="H962" s="18">
        <v>2</v>
      </c>
      <c r="I962" s="32" t="s">
        <v>48</v>
      </c>
      <c r="J962" s="32">
        <v>1</v>
      </c>
      <c r="K962" s="26">
        <v>37000</v>
      </c>
      <c r="L962" s="21">
        <f t="shared" si="131"/>
        <v>0.28787147042725131</v>
      </c>
      <c r="M962" s="22">
        <v>35000</v>
      </c>
      <c r="N962" s="23">
        <f t="shared" si="134"/>
        <v>35000</v>
      </c>
      <c r="O962" s="21">
        <f t="shared" si="132"/>
        <v>0.21825679635010262</v>
      </c>
      <c r="P962" s="24">
        <v>32500</v>
      </c>
      <c r="Q962" s="18">
        <f t="shared" si="135"/>
        <v>32500</v>
      </c>
      <c r="R962" s="21">
        <f t="shared" si="133"/>
        <v>0.13123845375366672</v>
      </c>
    </row>
    <row r="963" spans="1:18" ht="15.5" x14ac:dyDescent="0.45">
      <c r="A963" s="12" t="s">
        <v>1963</v>
      </c>
      <c r="B963" s="25" t="s">
        <v>1964</v>
      </c>
      <c r="C963" s="33" t="s">
        <v>24</v>
      </c>
      <c r="D963" s="16">
        <v>22000</v>
      </c>
      <c r="E963" s="16">
        <f t="shared" si="136"/>
        <v>22330</v>
      </c>
      <c r="F963" s="17">
        <f t="shared" si="129"/>
        <v>2233</v>
      </c>
      <c r="G963" s="18">
        <f t="shared" si="130"/>
        <v>0</v>
      </c>
      <c r="H963" s="18">
        <v>100</v>
      </c>
      <c r="I963" s="91" t="s">
        <v>29</v>
      </c>
      <c r="J963" s="91">
        <v>10</v>
      </c>
      <c r="K963" s="26">
        <v>4000</v>
      </c>
      <c r="L963" s="21">
        <f t="shared" si="131"/>
        <v>0.7913121361397224</v>
      </c>
      <c r="M963" s="22">
        <v>26000</v>
      </c>
      <c r="N963" s="23">
        <f t="shared" si="134"/>
        <v>2600</v>
      </c>
      <c r="O963" s="21">
        <f t="shared" si="132"/>
        <v>0.16435288849081953</v>
      </c>
      <c r="P963" s="24">
        <v>25000</v>
      </c>
      <c r="Q963" s="18">
        <f t="shared" si="135"/>
        <v>2500</v>
      </c>
      <c r="R963" s="21">
        <f t="shared" si="133"/>
        <v>0.11957008508732647</v>
      </c>
    </row>
    <row r="964" spans="1:18" ht="15.5" x14ac:dyDescent="0.45">
      <c r="A964" s="12" t="s">
        <v>1965</v>
      </c>
      <c r="B964" s="25" t="s">
        <v>1966</v>
      </c>
      <c r="C964" s="33" t="str">
        <f>C860</f>
        <v>OBAT KERAS</v>
      </c>
      <c r="D964" s="16">
        <v>22194</v>
      </c>
      <c r="E964" s="16">
        <f t="shared" si="136"/>
        <v>22526.91</v>
      </c>
      <c r="F964" s="17">
        <f t="shared" si="129"/>
        <v>2252.6909999999998</v>
      </c>
      <c r="G964" s="18">
        <f t="shared" si="130"/>
        <v>0</v>
      </c>
      <c r="H964" s="18">
        <v>100</v>
      </c>
      <c r="I964" s="92" t="s">
        <v>29</v>
      </c>
      <c r="J964" s="92">
        <v>10</v>
      </c>
      <c r="K964" s="26">
        <v>4000</v>
      </c>
      <c r="L964" s="21">
        <f t="shared" si="131"/>
        <v>0.7756540954795843</v>
      </c>
      <c r="M964" s="22">
        <v>26000</v>
      </c>
      <c r="N964" s="23">
        <f t="shared" si="134"/>
        <v>2600</v>
      </c>
      <c r="O964" s="21">
        <f t="shared" si="132"/>
        <v>0.15417516206172982</v>
      </c>
      <c r="P964" s="24">
        <v>25000</v>
      </c>
      <c r="Q964" s="18">
        <f t="shared" si="135"/>
        <v>2500</v>
      </c>
      <c r="R964" s="21">
        <f t="shared" si="133"/>
        <v>0.10978380967474022</v>
      </c>
    </row>
    <row r="965" spans="1:18" ht="15.5" x14ac:dyDescent="0.45">
      <c r="A965" s="12" t="s">
        <v>1967</v>
      </c>
      <c r="B965" s="25" t="s">
        <v>1968</v>
      </c>
      <c r="C965" s="14" t="s">
        <v>47</v>
      </c>
      <c r="D965" s="15">
        <v>3651</v>
      </c>
      <c r="E965" s="16">
        <f t="shared" si="136"/>
        <v>3705.7649999999999</v>
      </c>
      <c r="F965" s="17">
        <f t="shared" si="129"/>
        <v>3705.7649999999999</v>
      </c>
      <c r="G965" s="18">
        <f t="shared" si="130"/>
        <v>0</v>
      </c>
      <c r="H965" s="18">
        <v>100</v>
      </c>
      <c r="I965" s="32" t="s">
        <v>48</v>
      </c>
      <c r="J965" s="32">
        <v>1</v>
      </c>
      <c r="K965" s="26">
        <v>5000</v>
      </c>
      <c r="L965" s="21">
        <f t="shared" si="131"/>
        <v>0.34924907542707112</v>
      </c>
      <c r="M965" s="22">
        <v>4500</v>
      </c>
      <c r="N965" s="23">
        <f t="shared" si="134"/>
        <v>4500</v>
      </c>
      <c r="O965" s="21">
        <f t="shared" si="132"/>
        <v>0.21432416788436401</v>
      </c>
      <c r="P965" s="24">
        <v>4300</v>
      </c>
      <c r="Q965" s="18">
        <f t="shared" si="135"/>
        <v>4300</v>
      </c>
      <c r="R965" s="21">
        <f t="shared" si="133"/>
        <v>0.16035420486728116</v>
      </c>
    </row>
    <row r="966" spans="1:18" ht="15.5" x14ac:dyDescent="0.45">
      <c r="A966" s="12" t="s">
        <v>1969</v>
      </c>
      <c r="B966" s="25" t="s">
        <v>1970</v>
      </c>
      <c r="C966" s="14" t="s">
        <v>47</v>
      </c>
      <c r="D966" s="15">
        <v>24975</v>
      </c>
      <c r="E966" s="16">
        <f t="shared" si="136"/>
        <v>25349.625</v>
      </c>
      <c r="F966" s="17">
        <f t="shared" si="129"/>
        <v>25349.625</v>
      </c>
      <c r="G966" s="18">
        <f t="shared" si="130"/>
        <v>0</v>
      </c>
      <c r="H966" s="18">
        <v>1</v>
      </c>
      <c r="I966" s="28" t="s">
        <v>11</v>
      </c>
      <c r="J966" s="28">
        <v>1</v>
      </c>
      <c r="K966" s="26">
        <v>35000</v>
      </c>
      <c r="L966" s="21">
        <f t="shared" si="131"/>
        <v>0.38069103586344966</v>
      </c>
      <c r="M966" s="22">
        <v>33000</v>
      </c>
      <c r="N966" s="23">
        <f t="shared" si="134"/>
        <v>33000</v>
      </c>
      <c r="O966" s="21">
        <f t="shared" si="132"/>
        <v>0.30179440524268109</v>
      </c>
      <c r="P966" s="24">
        <v>33000</v>
      </c>
      <c r="Q966" s="18">
        <f t="shared" si="135"/>
        <v>33000</v>
      </c>
      <c r="R966" s="21">
        <f t="shared" si="133"/>
        <v>0.30179440524268109</v>
      </c>
    </row>
    <row r="967" spans="1:18" ht="15.5" x14ac:dyDescent="0.45">
      <c r="A967" s="12" t="s">
        <v>1971</v>
      </c>
      <c r="B967" s="25" t="s">
        <v>1972</v>
      </c>
      <c r="C967" s="14" t="s">
        <v>24</v>
      </c>
      <c r="D967" s="15">
        <v>6188</v>
      </c>
      <c r="E967" s="16">
        <f t="shared" si="136"/>
        <v>6280.82</v>
      </c>
      <c r="F967" s="17">
        <f t="shared" si="129"/>
        <v>6280.82</v>
      </c>
      <c r="G967" s="18">
        <f t="shared" si="130"/>
        <v>0</v>
      </c>
      <c r="H967" s="18">
        <v>100</v>
      </c>
      <c r="I967" s="28" t="s">
        <v>33</v>
      </c>
      <c r="J967" s="28">
        <v>1</v>
      </c>
      <c r="K967" s="26">
        <v>10000</v>
      </c>
      <c r="L967" s="21">
        <f t="shared" si="131"/>
        <v>0.59214879585786573</v>
      </c>
      <c r="M967" s="22">
        <v>7500</v>
      </c>
      <c r="N967" s="23">
        <f t="shared" si="134"/>
        <v>7500</v>
      </c>
      <c r="O967" s="21">
        <f t="shared" si="132"/>
        <v>0.19411159689339932</v>
      </c>
      <c r="P967" s="24">
        <v>7000</v>
      </c>
      <c r="Q967" s="18">
        <f t="shared" si="135"/>
        <v>7000</v>
      </c>
      <c r="R967" s="21">
        <f t="shared" si="133"/>
        <v>0.11450415710050604</v>
      </c>
    </row>
    <row r="968" spans="1:18" ht="15.5" x14ac:dyDescent="0.45">
      <c r="A968" s="12" t="s">
        <v>1973</v>
      </c>
      <c r="B968" s="25" t="s">
        <v>1974</v>
      </c>
      <c r="C968" s="14" t="s">
        <v>47</v>
      </c>
      <c r="D968" s="16">
        <v>7141</v>
      </c>
      <c r="E968" s="16">
        <f t="shared" si="136"/>
        <v>7248.1149999999998</v>
      </c>
      <c r="F968" s="17">
        <f t="shared" si="129"/>
        <v>7248.1149999999998</v>
      </c>
      <c r="G968" s="18">
        <f t="shared" si="130"/>
        <v>0</v>
      </c>
      <c r="H968" s="18">
        <v>100</v>
      </c>
      <c r="I968" s="91" t="s">
        <v>48</v>
      </c>
      <c r="J968" s="91">
        <v>1</v>
      </c>
      <c r="K968" s="26">
        <v>10000</v>
      </c>
      <c r="L968" s="21">
        <f t="shared" si="131"/>
        <v>0.37966905878286977</v>
      </c>
      <c r="M968" s="22">
        <v>8500</v>
      </c>
      <c r="N968" s="23">
        <f t="shared" si="134"/>
        <v>8500</v>
      </c>
      <c r="O968" s="21">
        <f t="shared" si="132"/>
        <v>0.17271869996543932</v>
      </c>
      <c r="P968" s="24">
        <v>8200</v>
      </c>
      <c r="Q968" s="18">
        <f t="shared" si="135"/>
        <v>8200</v>
      </c>
      <c r="R968" s="21">
        <f t="shared" si="133"/>
        <v>0.13132862820195323</v>
      </c>
    </row>
    <row r="969" spans="1:18" ht="15.5" x14ac:dyDescent="0.45">
      <c r="A969" s="12" t="s">
        <v>1975</v>
      </c>
      <c r="B969" s="25" t="s">
        <v>1976</v>
      </c>
      <c r="C969" s="14" t="s">
        <v>47</v>
      </c>
      <c r="D969" s="15">
        <v>34183</v>
      </c>
      <c r="E969" s="16">
        <f t="shared" si="136"/>
        <v>34695.745000000003</v>
      </c>
      <c r="F969" s="17">
        <f t="shared" si="129"/>
        <v>3469.5745000000002</v>
      </c>
      <c r="G969" s="18">
        <f t="shared" si="130"/>
        <v>0</v>
      </c>
      <c r="H969" s="18">
        <v>100</v>
      </c>
      <c r="I969" s="32" t="s">
        <v>29</v>
      </c>
      <c r="J969" s="28">
        <v>10</v>
      </c>
      <c r="K969" s="26">
        <v>8000</v>
      </c>
      <c r="L969" s="21">
        <f t="shared" si="131"/>
        <v>1.3057582421129736</v>
      </c>
      <c r="M969" s="22">
        <v>49000</v>
      </c>
      <c r="N969" s="23">
        <f t="shared" si="134"/>
        <v>4900</v>
      </c>
      <c r="O969" s="21">
        <f t="shared" si="132"/>
        <v>0.41227692329419641</v>
      </c>
      <c r="P969" s="24">
        <v>47000</v>
      </c>
      <c r="Q969" s="18">
        <f t="shared" si="135"/>
        <v>4700</v>
      </c>
      <c r="R969" s="21">
        <f t="shared" si="133"/>
        <v>0.35463296724137205</v>
      </c>
    </row>
    <row r="970" spans="1:18" ht="15.5" x14ac:dyDescent="0.45">
      <c r="A970" s="12" t="s">
        <v>1977</v>
      </c>
      <c r="B970" s="25" t="s">
        <v>1978</v>
      </c>
      <c r="C970" s="14" t="s">
        <v>47</v>
      </c>
      <c r="D970" s="15">
        <v>4700</v>
      </c>
      <c r="E970" s="16">
        <f t="shared" si="136"/>
        <v>4770.5</v>
      </c>
      <c r="F970" s="17">
        <f t="shared" si="129"/>
        <v>4770.5</v>
      </c>
      <c r="G970" s="18">
        <f t="shared" si="130"/>
        <v>0</v>
      </c>
      <c r="H970" s="18">
        <v>20</v>
      </c>
      <c r="I970" s="28" t="s">
        <v>77</v>
      </c>
      <c r="J970" s="28">
        <v>1</v>
      </c>
      <c r="K970" s="26">
        <v>8000</v>
      </c>
      <c r="L970" s="21">
        <f t="shared" si="131"/>
        <v>0.67697306362016563</v>
      </c>
      <c r="M970" s="22">
        <v>7000</v>
      </c>
      <c r="N970" s="23">
        <f t="shared" si="134"/>
        <v>7000</v>
      </c>
      <c r="O970" s="21">
        <f t="shared" si="132"/>
        <v>0.4673514306676449</v>
      </c>
      <c r="P970" s="24">
        <v>6000</v>
      </c>
      <c r="Q970" s="18">
        <f t="shared" si="135"/>
        <v>6000</v>
      </c>
      <c r="R970" s="21">
        <f t="shared" si="133"/>
        <v>0.25772979771512422</v>
      </c>
    </row>
    <row r="971" spans="1:18" ht="15.5" x14ac:dyDescent="0.45">
      <c r="A971" s="12" t="s">
        <v>1979</v>
      </c>
      <c r="B971" s="25" t="s">
        <v>1980</v>
      </c>
      <c r="C971" s="14" t="s">
        <v>24</v>
      </c>
      <c r="D971" s="42">
        <v>5150</v>
      </c>
      <c r="E971" s="16">
        <f t="shared" si="136"/>
        <v>5227.25</v>
      </c>
      <c r="F971" s="17">
        <f t="shared" si="129"/>
        <v>5227.25</v>
      </c>
      <c r="G971" s="18">
        <f t="shared" si="130"/>
        <v>0</v>
      </c>
      <c r="H971" s="18">
        <v>100</v>
      </c>
      <c r="I971" s="32" t="s">
        <v>77</v>
      </c>
      <c r="J971" s="32">
        <v>1</v>
      </c>
      <c r="K971" s="29">
        <v>10000</v>
      </c>
      <c r="L971" s="21">
        <f t="shared" si="131"/>
        <v>0.9130517958773734</v>
      </c>
      <c r="M971" s="30">
        <v>8000</v>
      </c>
      <c r="N971" s="23">
        <f t="shared" si="134"/>
        <v>8000</v>
      </c>
      <c r="O971" s="21">
        <f t="shared" si="132"/>
        <v>0.53044143670189869</v>
      </c>
      <c r="P971" s="24">
        <v>7500</v>
      </c>
      <c r="Q971" s="18">
        <f t="shared" si="135"/>
        <v>7500</v>
      </c>
      <c r="R971" s="21">
        <f t="shared" si="133"/>
        <v>0.43478884690803005</v>
      </c>
    </row>
    <row r="972" spans="1:18" ht="15.5" x14ac:dyDescent="0.45">
      <c r="A972" s="12" t="s">
        <v>1981</v>
      </c>
      <c r="B972" s="38" t="s">
        <v>1982</v>
      </c>
      <c r="C972" s="14" t="s">
        <v>24</v>
      </c>
      <c r="D972" s="15">
        <v>18150</v>
      </c>
      <c r="E972" s="16">
        <f t="shared" si="136"/>
        <v>18422.25</v>
      </c>
      <c r="F972" s="17">
        <f t="shared" si="129"/>
        <v>921.11249999999995</v>
      </c>
      <c r="G972" s="18">
        <f t="shared" si="130"/>
        <v>0</v>
      </c>
      <c r="H972" s="18">
        <v>100</v>
      </c>
      <c r="I972" s="28" t="s">
        <v>29</v>
      </c>
      <c r="J972" s="28">
        <v>20</v>
      </c>
      <c r="K972" s="26">
        <v>3000</v>
      </c>
      <c r="L972" s="21">
        <f t="shared" si="131"/>
        <v>2.2569311566176768</v>
      </c>
      <c r="M972" s="22">
        <v>25000</v>
      </c>
      <c r="N972" s="23">
        <f t="shared" si="134"/>
        <v>1250</v>
      </c>
      <c r="O972" s="21">
        <f t="shared" si="132"/>
        <v>0.3570546485906988</v>
      </c>
      <c r="P972" s="24">
        <v>24500</v>
      </c>
      <c r="Q972" s="18">
        <f t="shared" si="135"/>
        <v>1225</v>
      </c>
      <c r="R972" s="21">
        <f t="shared" si="133"/>
        <v>0.32991355561888486</v>
      </c>
    </row>
    <row r="973" spans="1:18" ht="15.5" x14ac:dyDescent="0.45">
      <c r="A973" s="12" t="s">
        <v>1983</v>
      </c>
      <c r="B973" s="25" t="s">
        <v>1984</v>
      </c>
      <c r="C973" s="14" t="s">
        <v>47</v>
      </c>
      <c r="D973" s="15">
        <v>8750</v>
      </c>
      <c r="E973" s="16">
        <f t="shared" si="136"/>
        <v>8881.25</v>
      </c>
      <c r="F973" s="17">
        <f t="shared" si="129"/>
        <v>8881.25</v>
      </c>
      <c r="G973" s="18">
        <f t="shared" si="130"/>
        <v>0</v>
      </c>
      <c r="H973" s="18">
        <v>100</v>
      </c>
      <c r="I973" s="32" t="s">
        <v>77</v>
      </c>
      <c r="J973" s="32">
        <v>1</v>
      </c>
      <c r="K973" s="26">
        <v>15000</v>
      </c>
      <c r="L973" s="21">
        <f t="shared" si="131"/>
        <v>0.68895144264602393</v>
      </c>
      <c r="M973" s="22">
        <v>12000</v>
      </c>
      <c r="N973" s="23">
        <f t="shared" si="134"/>
        <v>12000</v>
      </c>
      <c r="O973" s="21">
        <f t="shared" si="132"/>
        <v>0.35116115411681914</v>
      </c>
      <c r="P973" s="24">
        <v>11500</v>
      </c>
      <c r="Q973" s="18">
        <f t="shared" si="135"/>
        <v>11500</v>
      </c>
      <c r="R973" s="21">
        <f t="shared" si="133"/>
        <v>0.29486277269528499</v>
      </c>
    </row>
    <row r="974" spans="1:18" ht="15.5" x14ac:dyDescent="0.45">
      <c r="A974" s="12" t="s">
        <v>1985</v>
      </c>
      <c r="B974" s="25" t="s">
        <v>1986</v>
      </c>
      <c r="C974" s="14" t="s">
        <v>24</v>
      </c>
      <c r="D974" s="15">
        <v>3889</v>
      </c>
      <c r="E974" s="16">
        <f t="shared" si="136"/>
        <v>3947.335</v>
      </c>
      <c r="F974" s="17">
        <f t="shared" si="129"/>
        <v>3947.335</v>
      </c>
      <c r="G974" s="18">
        <f t="shared" si="130"/>
        <v>0</v>
      </c>
      <c r="H974" s="18">
        <v>60</v>
      </c>
      <c r="I974" s="32" t="s">
        <v>48</v>
      </c>
      <c r="J974" s="32">
        <v>1</v>
      </c>
      <c r="K974" s="26">
        <v>8000</v>
      </c>
      <c r="L974" s="21">
        <f t="shared" si="131"/>
        <v>1.0266838259230595</v>
      </c>
      <c r="M974" s="22">
        <v>5200</v>
      </c>
      <c r="N974" s="23">
        <f t="shared" si="134"/>
        <v>5200</v>
      </c>
      <c r="O974" s="21">
        <f t="shared" si="132"/>
        <v>0.31734448684998867</v>
      </c>
      <c r="P974" s="24">
        <v>5000</v>
      </c>
      <c r="Q974" s="18">
        <f t="shared" si="135"/>
        <v>5000</v>
      </c>
      <c r="R974" s="21">
        <f t="shared" si="133"/>
        <v>0.26667739120191214</v>
      </c>
    </row>
    <row r="975" spans="1:18" ht="15.5" x14ac:dyDescent="0.45">
      <c r="A975" s="12" t="s">
        <v>1987</v>
      </c>
      <c r="B975" s="25" t="s">
        <v>1988</v>
      </c>
      <c r="C975" s="14" t="s">
        <v>24</v>
      </c>
      <c r="D975" s="15">
        <v>18000</v>
      </c>
      <c r="E975" s="16">
        <f t="shared" si="136"/>
        <v>18270</v>
      </c>
      <c r="F975" s="17">
        <f t="shared" si="129"/>
        <v>1827</v>
      </c>
      <c r="G975" s="18">
        <f t="shared" si="130"/>
        <v>0</v>
      </c>
      <c r="H975" s="18">
        <v>100</v>
      </c>
      <c r="I975" s="28" t="s">
        <v>29</v>
      </c>
      <c r="J975" s="28">
        <v>10</v>
      </c>
      <c r="K975" s="26">
        <v>4000</v>
      </c>
      <c r="L975" s="21">
        <f t="shared" si="131"/>
        <v>1.1893814997263272</v>
      </c>
      <c r="M975" s="22">
        <v>23000</v>
      </c>
      <c r="N975" s="23">
        <f t="shared" si="134"/>
        <v>2300</v>
      </c>
      <c r="O975" s="21">
        <f t="shared" si="132"/>
        <v>0.25889436234263818</v>
      </c>
      <c r="P975" s="24">
        <v>22000</v>
      </c>
      <c r="Q975" s="18">
        <f t="shared" si="135"/>
        <v>2200</v>
      </c>
      <c r="R975" s="21">
        <f t="shared" si="133"/>
        <v>0.20415982484948003</v>
      </c>
    </row>
    <row r="976" spans="1:18" ht="15.5" x14ac:dyDescent="0.45">
      <c r="A976" s="12" t="s">
        <v>1989</v>
      </c>
      <c r="B976" s="25" t="s">
        <v>1990</v>
      </c>
      <c r="C976" s="14" t="s">
        <v>24</v>
      </c>
      <c r="D976" s="15">
        <v>14722</v>
      </c>
      <c r="E976" s="16">
        <f t="shared" si="136"/>
        <v>14942.83</v>
      </c>
      <c r="F976" s="17">
        <f t="shared" si="129"/>
        <v>14942.83</v>
      </c>
      <c r="G976" s="18">
        <f t="shared" si="130"/>
        <v>0</v>
      </c>
      <c r="H976" s="18">
        <v>2</v>
      </c>
      <c r="I976" s="32" t="s">
        <v>92</v>
      </c>
      <c r="J976" s="28">
        <v>1</v>
      </c>
      <c r="K976" s="26">
        <v>18000</v>
      </c>
      <c r="L976" s="21">
        <f t="shared" si="131"/>
        <v>0.20459109820562771</v>
      </c>
      <c r="M976" s="22">
        <v>17000</v>
      </c>
      <c r="N976" s="23">
        <f t="shared" si="134"/>
        <v>17000</v>
      </c>
      <c r="O976" s="21">
        <f t="shared" si="132"/>
        <v>0.1376693705275373</v>
      </c>
      <c r="P976" s="24">
        <v>17000</v>
      </c>
      <c r="Q976" s="18">
        <f t="shared" si="135"/>
        <v>17000</v>
      </c>
      <c r="R976" s="21">
        <f t="shared" si="133"/>
        <v>0.1376693705275373</v>
      </c>
    </row>
    <row r="977" spans="1:18" ht="15.5" x14ac:dyDescent="0.45">
      <c r="A977" s="12" t="s">
        <v>1991</v>
      </c>
      <c r="B977" s="25" t="s">
        <v>1992</v>
      </c>
      <c r="C977" s="14" t="s">
        <v>47</v>
      </c>
      <c r="D977" s="15">
        <v>15401</v>
      </c>
      <c r="E977" s="16">
        <f t="shared" si="136"/>
        <v>15632.014999999999</v>
      </c>
      <c r="F977" s="17">
        <f t="shared" ref="F977:F1040" si="137">E977/J977</f>
        <v>15632.014999999999</v>
      </c>
      <c r="G977" s="18">
        <f t="shared" ref="G977:G1040" si="138">F977*T977</f>
        <v>0</v>
      </c>
      <c r="H977" s="18">
        <v>3</v>
      </c>
      <c r="I977" s="32" t="s">
        <v>48</v>
      </c>
      <c r="J977" s="32">
        <v>1</v>
      </c>
      <c r="K977" s="26">
        <v>19000</v>
      </c>
      <c r="L977" s="21">
        <f t="shared" ref="L977:L1040" si="139">(K977-F977)/F977</f>
        <v>0.21545430963314716</v>
      </c>
      <c r="M977" s="22">
        <v>18000</v>
      </c>
      <c r="N977" s="23">
        <f t="shared" si="134"/>
        <v>18000</v>
      </c>
      <c r="O977" s="21">
        <f t="shared" ref="O977:O1040" si="140">(N977-F977)/F977</f>
        <v>0.15148303017877099</v>
      </c>
      <c r="P977" s="24">
        <v>18000</v>
      </c>
      <c r="Q977" s="18">
        <f t="shared" si="135"/>
        <v>18000</v>
      </c>
      <c r="R977" s="21">
        <f t="shared" ref="R977:R989" si="141">(Q977-F977)/F977</f>
        <v>0.15148303017877099</v>
      </c>
    </row>
    <row r="978" spans="1:18" ht="15.5" x14ac:dyDescent="0.45">
      <c r="A978" s="12" t="s">
        <v>1993</v>
      </c>
      <c r="B978" s="25" t="s">
        <v>1994</v>
      </c>
      <c r="C978" s="14" t="s">
        <v>24</v>
      </c>
      <c r="D978" s="15">
        <v>15784</v>
      </c>
      <c r="E978" s="16">
        <f t="shared" si="136"/>
        <v>16020.76</v>
      </c>
      <c r="F978" s="17">
        <f t="shared" si="137"/>
        <v>16020.76</v>
      </c>
      <c r="G978" s="18">
        <f t="shared" si="138"/>
        <v>0</v>
      </c>
      <c r="H978" s="18">
        <v>100</v>
      </c>
      <c r="I978" s="32" t="s">
        <v>48</v>
      </c>
      <c r="J978" s="32">
        <v>1</v>
      </c>
      <c r="K978" s="26">
        <v>21000</v>
      </c>
      <c r="L978" s="21">
        <f t="shared" si="139"/>
        <v>0.31079923798870962</v>
      </c>
      <c r="M978" s="22">
        <v>20000</v>
      </c>
      <c r="N978" s="23">
        <f t="shared" si="134"/>
        <v>20000</v>
      </c>
      <c r="O978" s="21">
        <f t="shared" si="140"/>
        <v>0.24838022665591394</v>
      </c>
      <c r="P978" s="24">
        <v>20000</v>
      </c>
      <c r="Q978" s="18">
        <f t="shared" si="135"/>
        <v>20000</v>
      </c>
      <c r="R978" s="21">
        <f t="shared" si="141"/>
        <v>0.24838022665591394</v>
      </c>
    </row>
    <row r="979" spans="1:18" ht="15.5" x14ac:dyDescent="0.45">
      <c r="A979" s="12" t="s">
        <v>1995</v>
      </c>
      <c r="B979" s="25" t="s">
        <v>1996</v>
      </c>
      <c r="C979" s="14" t="s">
        <v>32</v>
      </c>
      <c r="D979" s="31">
        <v>23976</v>
      </c>
      <c r="E979" s="16">
        <f t="shared" si="136"/>
        <v>24335.64</v>
      </c>
      <c r="F979" s="17">
        <f t="shared" si="137"/>
        <v>24335.64</v>
      </c>
      <c r="G979" s="18">
        <f t="shared" si="138"/>
        <v>0</v>
      </c>
      <c r="H979" s="18">
        <v>3</v>
      </c>
      <c r="I979" s="28" t="s">
        <v>48</v>
      </c>
      <c r="J979" s="28">
        <v>1</v>
      </c>
      <c r="K979" s="29">
        <v>30000</v>
      </c>
      <c r="L979" s="21">
        <f t="shared" si="139"/>
        <v>0.23275985344950864</v>
      </c>
      <c r="M979" s="101">
        <v>28000</v>
      </c>
      <c r="N979" s="23">
        <f t="shared" si="134"/>
        <v>28000</v>
      </c>
      <c r="O979" s="21">
        <f t="shared" si="140"/>
        <v>0.15057586321954142</v>
      </c>
      <c r="P979" s="24">
        <v>28000</v>
      </c>
      <c r="Q979" s="18">
        <f t="shared" si="135"/>
        <v>28000</v>
      </c>
      <c r="R979" s="21">
        <f t="shared" si="141"/>
        <v>0.15057586321954142</v>
      </c>
    </row>
    <row r="980" spans="1:18" ht="15.5" x14ac:dyDescent="0.45">
      <c r="A980" s="12" t="s">
        <v>1997</v>
      </c>
      <c r="B980" s="25" t="s">
        <v>1998</v>
      </c>
      <c r="C980" s="14" t="s">
        <v>24</v>
      </c>
      <c r="D980" s="16">
        <v>196916</v>
      </c>
      <c r="E980" s="16">
        <f t="shared" si="136"/>
        <v>199869.74</v>
      </c>
      <c r="F980" s="17">
        <f t="shared" si="137"/>
        <v>66623.246666666659</v>
      </c>
      <c r="G980" s="18">
        <f t="shared" si="138"/>
        <v>0</v>
      </c>
      <c r="H980" s="18">
        <v>6</v>
      </c>
      <c r="I980" s="92" t="s">
        <v>29</v>
      </c>
      <c r="J980" s="92">
        <v>3</v>
      </c>
      <c r="K980" s="26">
        <v>80000</v>
      </c>
      <c r="L980" s="21">
        <f t="shared" si="139"/>
        <v>0.20078206936177548</v>
      </c>
      <c r="M980" s="22">
        <f>78000*3</f>
        <v>234000</v>
      </c>
      <c r="N980" s="23">
        <f t="shared" ref="N980:N1043" si="142">M980/J980</f>
        <v>78000</v>
      </c>
      <c r="O980" s="21">
        <f t="shared" si="140"/>
        <v>0.17076251762773109</v>
      </c>
      <c r="P980" s="24">
        <v>228000</v>
      </c>
      <c r="Q980" s="18">
        <f t="shared" ref="Q980:Q1043" si="143">P980/J980</f>
        <v>76000</v>
      </c>
      <c r="R980" s="21">
        <f t="shared" si="141"/>
        <v>0.14074296589368671</v>
      </c>
    </row>
    <row r="981" spans="1:18" ht="15.5" x14ac:dyDescent="0.45">
      <c r="A981" s="12" t="s">
        <v>1999</v>
      </c>
      <c r="B981" s="25" t="s">
        <v>2000</v>
      </c>
      <c r="C981" s="14" t="s">
        <v>24</v>
      </c>
      <c r="D981" s="15">
        <v>91464</v>
      </c>
      <c r="E981" s="16">
        <f t="shared" si="136"/>
        <v>92835.96</v>
      </c>
      <c r="F981" s="17">
        <f t="shared" si="137"/>
        <v>9283.5960000000014</v>
      </c>
      <c r="G981" s="18">
        <f t="shared" si="138"/>
        <v>0</v>
      </c>
      <c r="H981" s="18">
        <v>10</v>
      </c>
      <c r="I981" s="28" t="s">
        <v>29</v>
      </c>
      <c r="J981" s="28">
        <v>10</v>
      </c>
      <c r="K981" s="26">
        <v>12000</v>
      </c>
      <c r="L981" s="21">
        <f t="shared" si="139"/>
        <v>0.29260256478200886</v>
      </c>
      <c r="M981" s="22">
        <v>110000</v>
      </c>
      <c r="N981" s="23">
        <f t="shared" si="142"/>
        <v>11000</v>
      </c>
      <c r="O981" s="21">
        <f t="shared" si="140"/>
        <v>0.18488568438350811</v>
      </c>
      <c r="P981" s="24">
        <v>110000</v>
      </c>
      <c r="Q981" s="18">
        <f t="shared" si="143"/>
        <v>11000</v>
      </c>
      <c r="R981" s="21">
        <f t="shared" si="141"/>
        <v>0.18488568438350811</v>
      </c>
    </row>
    <row r="982" spans="1:18" ht="15.5" x14ac:dyDescent="0.45">
      <c r="A982" s="12" t="s">
        <v>2001</v>
      </c>
      <c r="B982" s="25" t="s">
        <v>2002</v>
      </c>
      <c r="C982" s="14" t="s">
        <v>24</v>
      </c>
      <c r="D982" s="15">
        <v>36441</v>
      </c>
      <c r="E982" s="16">
        <f t="shared" si="136"/>
        <v>36987.614999999998</v>
      </c>
      <c r="F982" s="17">
        <f t="shared" si="137"/>
        <v>36987.614999999998</v>
      </c>
      <c r="G982" s="18">
        <f t="shared" si="138"/>
        <v>0</v>
      </c>
      <c r="H982" s="18">
        <v>3</v>
      </c>
      <c r="I982" s="32" t="s">
        <v>48</v>
      </c>
      <c r="J982" s="32">
        <v>1</v>
      </c>
      <c r="K982" s="26">
        <v>45000</v>
      </c>
      <c r="L982" s="21">
        <f t="shared" si="139"/>
        <v>0.21662345625691201</v>
      </c>
      <c r="M982" s="22">
        <v>42000</v>
      </c>
      <c r="N982" s="23">
        <f t="shared" si="142"/>
        <v>42000</v>
      </c>
      <c r="O982" s="21">
        <f t="shared" si="140"/>
        <v>0.13551522583978454</v>
      </c>
      <c r="P982" s="24">
        <v>42000</v>
      </c>
      <c r="Q982" s="18">
        <f t="shared" si="143"/>
        <v>42000</v>
      </c>
      <c r="R982" s="21">
        <f t="shared" si="141"/>
        <v>0.13551522583978454</v>
      </c>
    </row>
    <row r="983" spans="1:18" ht="15.5" x14ac:dyDescent="0.45">
      <c r="A983" s="12" t="s">
        <v>2003</v>
      </c>
      <c r="B983" s="25" t="s">
        <v>2004</v>
      </c>
      <c r="C983" s="14" t="s">
        <v>24</v>
      </c>
      <c r="D983" s="15">
        <f>36519*5</f>
        <v>182595</v>
      </c>
      <c r="E983" s="16">
        <f t="shared" si="136"/>
        <v>185333.92499999999</v>
      </c>
      <c r="F983" s="17">
        <f t="shared" si="137"/>
        <v>37066.784999999996</v>
      </c>
      <c r="G983" s="18">
        <f t="shared" si="138"/>
        <v>0</v>
      </c>
      <c r="H983" s="18">
        <v>5</v>
      </c>
      <c r="I983" s="28" t="s">
        <v>29</v>
      </c>
      <c r="J983" s="28">
        <v>5</v>
      </c>
      <c r="K983" s="26">
        <v>45000</v>
      </c>
      <c r="L983" s="21">
        <f t="shared" si="139"/>
        <v>0.21402490126942503</v>
      </c>
      <c r="M983" s="22">
        <v>220000</v>
      </c>
      <c r="N983" s="23">
        <f t="shared" si="142"/>
        <v>44000</v>
      </c>
      <c r="O983" s="21">
        <f t="shared" si="140"/>
        <v>0.18704657013010448</v>
      </c>
      <c r="P983" s="24">
        <v>210000</v>
      </c>
      <c r="Q983" s="18">
        <f t="shared" si="143"/>
        <v>42000</v>
      </c>
      <c r="R983" s="21">
        <f t="shared" si="141"/>
        <v>0.13308990785146335</v>
      </c>
    </row>
    <row r="984" spans="1:18" ht="15.5" x14ac:dyDescent="0.45">
      <c r="A984" s="12" t="s">
        <v>2005</v>
      </c>
      <c r="B984" s="25" t="s">
        <v>2006</v>
      </c>
      <c r="C984" s="14" t="s">
        <v>32</v>
      </c>
      <c r="D984" s="31">
        <v>420979</v>
      </c>
      <c r="E984" s="16">
        <f t="shared" si="136"/>
        <v>427293.685</v>
      </c>
      <c r="F984" s="17">
        <f t="shared" si="137"/>
        <v>8545.8737000000001</v>
      </c>
      <c r="G984" s="18">
        <f t="shared" si="138"/>
        <v>0</v>
      </c>
      <c r="H984" s="18">
        <v>100</v>
      </c>
      <c r="I984" s="28" t="s">
        <v>104</v>
      </c>
      <c r="J984" s="28">
        <v>50</v>
      </c>
      <c r="K984" s="29">
        <v>11000</v>
      </c>
      <c r="L984" s="21">
        <f t="shared" si="139"/>
        <v>0.28717090682021196</v>
      </c>
      <c r="M984" s="101">
        <v>500000</v>
      </c>
      <c r="N984" s="23">
        <f t="shared" si="142"/>
        <v>10000</v>
      </c>
      <c r="O984" s="21">
        <f t="shared" si="140"/>
        <v>0.17015536983655632</v>
      </c>
      <c r="P984" s="24">
        <v>500000</v>
      </c>
      <c r="Q984" s="18">
        <f t="shared" si="143"/>
        <v>10000</v>
      </c>
      <c r="R984" s="21">
        <f t="shared" si="141"/>
        <v>0.17015536983655632</v>
      </c>
    </row>
    <row r="985" spans="1:18" ht="15.5" x14ac:dyDescent="0.45">
      <c r="A985" s="12" t="s">
        <v>2007</v>
      </c>
      <c r="B985" s="25" t="s">
        <v>2008</v>
      </c>
      <c r="C985" s="14" t="str">
        <f>C984</f>
        <v>OBAT KERAS</v>
      </c>
      <c r="D985" s="15">
        <v>22000</v>
      </c>
      <c r="E985" s="16">
        <f t="shared" si="136"/>
        <v>22330</v>
      </c>
      <c r="F985" s="17">
        <f t="shared" si="137"/>
        <v>2233</v>
      </c>
      <c r="G985" s="18">
        <f t="shared" si="138"/>
        <v>0</v>
      </c>
      <c r="H985" s="18">
        <v>100</v>
      </c>
      <c r="I985" s="28" t="s">
        <v>29</v>
      </c>
      <c r="J985" s="28">
        <v>10</v>
      </c>
      <c r="K985" s="26">
        <v>5000</v>
      </c>
      <c r="L985" s="21">
        <f t="shared" si="139"/>
        <v>1.2391401701746529</v>
      </c>
      <c r="M985" s="22">
        <v>26000</v>
      </c>
      <c r="N985" s="23">
        <f t="shared" si="142"/>
        <v>2600</v>
      </c>
      <c r="O985" s="21">
        <f t="shared" si="140"/>
        <v>0.16435288849081953</v>
      </c>
      <c r="P985" s="24">
        <v>25000</v>
      </c>
      <c r="Q985" s="18">
        <f t="shared" si="143"/>
        <v>2500</v>
      </c>
      <c r="R985" s="21">
        <f t="shared" si="141"/>
        <v>0.11957008508732647</v>
      </c>
    </row>
    <row r="986" spans="1:18" ht="15.5" x14ac:dyDescent="0.45">
      <c r="A986" s="12" t="s">
        <v>2009</v>
      </c>
      <c r="B986" s="25" t="s">
        <v>2010</v>
      </c>
      <c r="C986" s="14" t="str">
        <f>C985</f>
        <v>OBAT KERAS</v>
      </c>
      <c r="D986" s="42">
        <f>120434/32</f>
        <v>3763.5625</v>
      </c>
      <c r="E986" s="16">
        <f t="shared" si="136"/>
        <v>3820.0159374999998</v>
      </c>
      <c r="F986" s="17">
        <f t="shared" si="137"/>
        <v>3820.0159374999998</v>
      </c>
      <c r="G986" s="18">
        <f t="shared" si="138"/>
        <v>0</v>
      </c>
      <c r="H986" s="18">
        <v>100</v>
      </c>
      <c r="I986" s="28" t="s">
        <v>2011</v>
      </c>
      <c r="J986" s="28">
        <v>1</v>
      </c>
      <c r="K986" s="29">
        <v>5000</v>
      </c>
      <c r="L986" s="21">
        <f t="shared" si="139"/>
        <v>0.30889506269239231</v>
      </c>
      <c r="M986" s="102">
        <v>4500</v>
      </c>
      <c r="N986" s="23">
        <f t="shared" si="142"/>
        <v>4500</v>
      </c>
      <c r="O986" s="21">
        <f t="shared" si="140"/>
        <v>0.17800555642315305</v>
      </c>
      <c r="P986" s="24">
        <v>4300</v>
      </c>
      <c r="Q986" s="18">
        <f t="shared" si="143"/>
        <v>4300</v>
      </c>
      <c r="R986" s="21">
        <f t="shared" si="141"/>
        <v>0.12564975391545738</v>
      </c>
    </row>
    <row r="987" spans="1:18" ht="15.5" x14ac:dyDescent="0.45">
      <c r="A987" s="12" t="s">
        <v>2012</v>
      </c>
      <c r="B987" s="25" t="s">
        <v>2013</v>
      </c>
      <c r="C987" s="14" t="s">
        <v>10</v>
      </c>
      <c r="D987" s="15">
        <v>17399</v>
      </c>
      <c r="E987" s="16">
        <f t="shared" si="136"/>
        <v>17659.985000000001</v>
      </c>
      <c r="F987" s="17">
        <f t="shared" si="137"/>
        <v>17659.985000000001</v>
      </c>
      <c r="G987" s="18">
        <f t="shared" si="138"/>
        <v>0</v>
      </c>
      <c r="H987" s="18">
        <v>2</v>
      </c>
      <c r="I987" s="28" t="s">
        <v>29</v>
      </c>
      <c r="J987" s="42">
        <v>1</v>
      </c>
      <c r="K987" s="26">
        <v>23000</v>
      </c>
      <c r="L987" s="21">
        <f t="shared" si="139"/>
        <v>0.30237936215687611</v>
      </c>
      <c r="M987" s="22">
        <v>22000</v>
      </c>
      <c r="N987" s="23">
        <f t="shared" si="142"/>
        <v>22000</v>
      </c>
      <c r="O987" s="21">
        <f t="shared" si="140"/>
        <v>0.24575417249788148</v>
      </c>
      <c r="P987" s="24">
        <v>22000</v>
      </c>
      <c r="Q987" s="18">
        <f t="shared" si="143"/>
        <v>22000</v>
      </c>
      <c r="R987" s="21">
        <f t="shared" si="141"/>
        <v>0.24575417249788148</v>
      </c>
    </row>
    <row r="988" spans="1:18" ht="15.5" x14ac:dyDescent="0.45">
      <c r="A988" s="12" t="s">
        <v>2014</v>
      </c>
      <c r="B988" s="25" t="s">
        <v>2015</v>
      </c>
      <c r="C988" s="14" t="str">
        <f>C987</f>
        <v>ALKES</v>
      </c>
      <c r="D988" s="15">
        <v>79871</v>
      </c>
      <c r="E988" s="16">
        <f t="shared" si="136"/>
        <v>81069.065000000002</v>
      </c>
      <c r="F988" s="17">
        <f t="shared" si="137"/>
        <v>81069.065000000002</v>
      </c>
      <c r="G988" s="18">
        <f t="shared" si="138"/>
        <v>0</v>
      </c>
      <c r="H988" s="18">
        <v>100</v>
      </c>
      <c r="I988" s="28" t="s">
        <v>33</v>
      </c>
      <c r="J988" s="28">
        <v>1</v>
      </c>
      <c r="K988" s="26">
        <v>97000</v>
      </c>
      <c r="L988" s="21">
        <f t="shared" si="139"/>
        <v>0.19651065421810399</v>
      </c>
      <c r="M988" s="22">
        <v>93000</v>
      </c>
      <c r="N988" s="23">
        <f t="shared" si="142"/>
        <v>93000</v>
      </c>
      <c r="O988" s="21">
        <f t="shared" si="140"/>
        <v>0.14717000868333682</v>
      </c>
      <c r="P988" s="24">
        <v>92000</v>
      </c>
      <c r="Q988" s="18">
        <f t="shared" si="143"/>
        <v>92000</v>
      </c>
      <c r="R988" s="21">
        <f t="shared" si="141"/>
        <v>0.13483484729964504</v>
      </c>
    </row>
    <row r="989" spans="1:18" ht="15.5" x14ac:dyDescent="0.45">
      <c r="A989" s="12" t="s">
        <v>2016</v>
      </c>
      <c r="B989" s="25" t="s">
        <v>2017</v>
      </c>
      <c r="C989" s="14" t="s">
        <v>32</v>
      </c>
      <c r="D989" s="15">
        <v>31250</v>
      </c>
      <c r="E989" s="16">
        <f t="shared" si="136"/>
        <v>31718.75</v>
      </c>
      <c r="F989" s="17">
        <f t="shared" si="137"/>
        <v>3171.875</v>
      </c>
      <c r="G989" s="18">
        <f t="shared" si="138"/>
        <v>0</v>
      </c>
      <c r="H989" s="18">
        <v>100</v>
      </c>
      <c r="I989" s="28" t="s">
        <v>29</v>
      </c>
      <c r="J989" s="28">
        <v>10</v>
      </c>
      <c r="K989" s="26">
        <v>5000</v>
      </c>
      <c r="L989" s="21">
        <f t="shared" si="139"/>
        <v>0.57635467980295563</v>
      </c>
      <c r="M989" s="22">
        <v>40000</v>
      </c>
      <c r="N989" s="23">
        <f t="shared" si="142"/>
        <v>4000</v>
      </c>
      <c r="O989" s="21">
        <f t="shared" si="140"/>
        <v>0.26108374384236455</v>
      </c>
      <c r="P989" s="24">
        <v>37500</v>
      </c>
      <c r="Q989" s="18">
        <f t="shared" si="143"/>
        <v>3750</v>
      </c>
      <c r="R989" s="21">
        <f t="shared" si="141"/>
        <v>0.18226600985221675</v>
      </c>
    </row>
    <row r="990" spans="1:18" ht="15.5" x14ac:dyDescent="0.45">
      <c r="A990" s="12" t="s">
        <v>2018</v>
      </c>
      <c r="B990" s="25" t="s">
        <v>2019</v>
      </c>
      <c r="C990" s="14" t="s">
        <v>24</v>
      </c>
      <c r="D990" s="15">
        <v>8800</v>
      </c>
      <c r="E990" s="16">
        <f t="shared" si="136"/>
        <v>8932</v>
      </c>
      <c r="F990" s="17">
        <f t="shared" si="137"/>
        <v>8932</v>
      </c>
      <c r="G990" s="18">
        <f t="shared" si="138"/>
        <v>0</v>
      </c>
      <c r="H990" s="18">
        <v>5</v>
      </c>
      <c r="I990" s="28" t="s">
        <v>77</v>
      </c>
      <c r="J990" s="28">
        <v>1</v>
      </c>
      <c r="K990" s="26">
        <v>12000</v>
      </c>
      <c r="L990" s="21">
        <f t="shared" si="139"/>
        <v>0.34348410210479174</v>
      </c>
      <c r="M990" s="22">
        <v>11000</v>
      </c>
      <c r="N990" s="23">
        <f t="shared" si="142"/>
        <v>11000</v>
      </c>
      <c r="O990" s="21">
        <f t="shared" si="140"/>
        <v>0.23152709359605911</v>
      </c>
      <c r="P990" s="24">
        <v>10500</v>
      </c>
      <c r="Q990" s="18">
        <f t="shared" si="143"/>
        <v>10500</v>
      </c>
      <c r="R990" s="21">
        <v>0.14532019704433494</v>
      </c>
    </row>
    <row r="991" spans="1:18" ht="15.5" x14ac:dyDescent="0.45">
      <c r="A991" s="12" t="s">
        <v>2020</v>
      </c>
      <c r="B991" s="38" t="s">
        <v>2021</v>
      </c>
      <c r="C991" s="14" t="str">
        <f>C990</f>
        <v>OBAT BEBAS</v>
      </c>
      <c r="D991" s="15">
        <v>44500</v>
      </c>
      <c r="E991" s="16">
        <f t="shared" si="136"/>
        <v>45167.5</v>
      </c>
      <c r="F991" s="17">
        <f t="shared" si="137"/>
        <v>2258.375</v>
      </c>
      <c r="G991" s="18">
        <f t="shared" si="138"/>
        <v>0</v>
      </c>
      <c r="H991" s="18">
        <v>100</v>
      </c>
      <c r="I991" s="19" t="s">
        <v>29</v>
      </c>
      <c r="J991" s="19">
        <v>20</v>
      </c>
      <c r="K991" s="26">
        <v>3000</v>
      </c>
      <c r="L991" s="21">
        <f t="shared" si="139"/>
        <v>0.32838877511485026</v>
      </c>
      <c r="M991" s="22">
        <v>53000</v>
      </c>
      <c r="N991" s="23">
        <f t="shared" si="142"/>
        <v>2650</v>
      </c>
      <c r="O991" s="21">
        <f t="shared" si="140"/>
        <v>0.17341008468478442</v>
      </c>
      <c r="P991" s="24">
        <v>52000</v>
      </c>
      <c r="Q991" s="18">
        <f t="shared" si="143"/>
        <v>2600</v>
      </c>
      <c r="R991" s="21">
        <f t="shared" ref="R991:R1054" si="144">(Q991-F991)/F991</f>
        <v>0.15127027176620358</v>
      </c>
    </row>
    <row r="992" spans="1:18" ht="15.5" x14ac:dyDescent="0.45">
      <c r="A992" s="12" t="s">
        <v>2022</v>
      </c>
      <c r="B992" s="25" t="s">
        <v>2023</v>
      </c>
      <c r="C992" s="14" t="s">
        <v>10</v>
      </c>
      <c r="D992" s="15">
        <v>3500</v>
      </c>
      <c r="E992" s="16">
        <f t="shared" si="136"/>
        <v>3552.5</v>
      </c>
      <c r="F992" s="17">
        <f t="shared" si="137"/>
        <v>3552.5</v>
      </c>
      <c r="G992" s="18">
        <f t="shared" si="138"/>
        <v>0</v>
      </c>
      <c r="H992" s="18">
        <v>100</v>
      </c>
      <c r="I992" s="28" t="s">
        <v>11</v>
      </c>
      <c r="J992" s="42">
        <v>1</v>
      </c>
      <c r="K992" s="26">
        <v>7000</v>
      </c>
      <c r="L992" s="21">
        <f t="shared" si="139"/>
        <v>0.97044334975369462</v>
      </c>
      <c r="M992" s="22">
        <v>5300</v>
      </c>
      <c r="N992" s="23">
        <f t="shared" si="142"/>
        <v>5300</v>
      </c>
      <c r="O992" s="21">
        <f t="shared" si="140"/>
        <v>0.49190710767065449</v>
      </c>
      <c r="P992" s="24">
        <v>5000</v>
      </c>
      <c r="Q992" s="18">
        <f t="shared" si="143"/>
        <v>5000</v>
      </c>
      <c r="R992" s="21">
        <f t="shared" si="144"/>
        <v>0.40745953553835329</v>
      </c>
    </row>
    <row r="993" spans="1:18" ht="15.5" x14ac:dyDescent="0.45">
      <c r="A993" s="12" t="s">
        <v>2024</v>
      </c>
      <c r="B993" s="25" t="s">
        <v>2025</v>
      </c>
      <c r="C993" s="14" t="s">
        <v>10</v>
      </c>
      <c r="D993" s="15">
        <v>3899</v>
      </c>
      <c r="E993" s="16">
        <f t="shared" si="136"/>
        <v>3957.4850000000001</v>
      </c>
      <c r="F993" s="17">
        <f t="shared" si="137"/>
        <v>3957.4850000000001</v>
      </c>
      <c r="G993" s="18">
        <f t="shared" si="138"/>
        <v>0</v>
      </c>
      <c r="H993" s="18">
        <v>100</v>
      </c>
      <c r="I993" s="28" t="s">
        <v>11</v>
      </c>
      <c r="J993" s="42">
        <v>1</v>
      </c>
      <c r="K993" s="26">
        <v>7000</v>
      </c>
      <c r="L993" s="21">
        <f t="shared" si="139"/>
        <v>0.76880013442881012</v>
      </c>
      <c r="M993" s="22">
        <v>5300</v>
      </c>
      <c r="N993" s="23">
        <f t="shared" si="142"/>
        <v>5300</v>
      </c>
      <c r="O993" s="21">
        <f t="shared" si="140"/>
        <v>0.33923438749609913</v>
      </c>
      <c r="P993" s="24">
        <v>5000</v>
      </c>
      <c r="Q993" s="18">
        <f t="shared" si="143"/>
        <v>5000</v>
      </c>
      <c r="R993" s="21">
        <f t="shared" si="144"/>
        <v>0.26342866744915011</v>
      </c>
    </row>
    <row r="994" spans="1:18" ht="15.5" x14ac:dyDescent="0.45">
      <c r="A994" s="12" t="s">
        <v>2026</v>
      </c>
      <c r="B994" s="25" t="s">
        <v>2027</v>
      </c>
      <c r="C994" s="14" t="s">
        <v>10</v>
      </c>
      <c r="D994" s="15">
        <f>195000/50</f>
        <v>3900</v>
      </c>
      <c r="E994" s="16">
        <f t="shared" si="136"/>
        <v>3958.5</v>
      </c>
      <c r="F994" s="17">
        <f t="shared" si="137"/>
        <v>3958.5</v>
      </c>
      <c r="G994" s="18">
        <f t="shared" si="138"/>
        <v>0</v>
      </c>
      <c r="H994" s="18">
        <v>100</v>
      </c>
      <c r="I994" s="28" t="s">
        <v>11</v>
      </c>
      <c r="J994" s="42">
        <v>1</v>
      </c>
      <c r="K994" s="26">
        <v>7000</v>
      </c>
      <c r="L994" s="21">
        <f t="shared" si="139"/>
        <v>0.76834659593280286</v>
      </c>
      <c r="M994" s="22">
        <v>5300</v>
      </c>
      <c r="N994" s="23">
        <f t="shared" si="142"/>
        <v>5300</v>
      </c>
      <c r="O994" s="21">
        <f t="shared" si="140"/>
        <v>0.33889099406340784</v>
      </c>
      <c r="P994" s="24">
        <v>5000</v>
      </c>
      <c r="Q994" s="18">
        <f t="shared" si="143"/>
        <v>5000</v>
      </c>
      <c r="R994" s="21">
        <f t="shared" si="144"/>
        <v>0.26310471138057345</v>
      </c>
    </row>
    <row r="995" spans="1:18" ht="15.5" x14ac:dyDescent="0.45">
      <c r="A995" s="12" t="s">
        <v>2028</v>
      </c>
      <c r="B995" s="25" t="s">
        <v>2029</v>
      </c>
      <c r="C995" s="14" t="s">
        <v>47</v>
      </c>
      <c r="D995" s="15">
        <v>17143</v>
      </c>
      <c r="E995" s="16">
        <f t="shared" si="136"/>
        <v>17400.145</v>
      </c>
      <c r="F995" s="17">
        <f t="shared" si="137"/>
        <v>17400.145</v>
      </c>
      <c r="G995" s="18">
        <f t="shared" si="138"/>
        <v>0</v>
      </c>
      <c r="H995" s="18">
        <v>100</v>
      </c>
      <c r="I995" s="28" t="s">
        <v>77</v>
      </c>
      <c r="J995" s="42">
        <v>1</v>
      </c>
      <c r="K995" s="26">
        <v>25000</v>
      </c>
      <c r="L995" s="21">
        <f t="shared" si="139"/>
        <v>0.43676963611510128</v>
      </c>
      <c r="M995" s="22">
        <v>22000</v>
      </c>
      <c r="N995" s="23">
        <f t="shared" si="142"/>
        <v>22000</v>
      </c>
      <c r="O995" s="21">
        <f t="shared" si="140"/>
        <v>0.26435727978128915</v>
      </c>
      <c r="P995" s="24">
        <v>20000</v>
      </c>
      <c r="Q995" s="18">
        <f t="shared" si="143"/>
        <v>20000</v>
      </c>
      <c r="R995" s="21">
        <f t="shared" si="144"/>
        <v>0.14941570889208106</v>
      </c>
    </row>
    <row r="996" spans="1:18" ht="15.5" x14ac:dyDescent="0.45">
      <c r="A996" s="12" t="s">
        <v>2030</v>
      </c>
      <c r="B996" s="25" t="s">
        <v>2031</v>
      </c>
      <c r="C996" s="14" t="s">
        <v>10</v>
      </c>
      <c r="D996" s="15">
        <v>91575</v>
      </c>
      <c r="E996" s="16">
        <f t="shared" si="136"/>
        <v>92948.625</v>
      </c>
      <c r="F996" s="17">
        <f t="shared" si="137"/>
        <v>18589.724999999999</v>
      </c>
      <c r="G996" s="18">
        <f t="shared" si="138"/>
        <v>0</v>
      </c>
      <c r="H996" s="33">
        <v>50</v>
      </c>
      <c r="I996" s="28" t="s">
        <v>29</v>
      </c>
      <c r="J996" s="28">
        <v>5</v>
      </c>
      <c r="K996" s="26">
        <v>24000</v>
      </c>
      <c r="L996" s="21">
        <f t="shared" si="139"/>
        <v>0.2910357737943946</v>
      </c>
      <c r="M996" s="22">
        <v>110000</v>
      </c>
      <c r="N996" s="23">
        <f t="shared" si="142"/>
        <v>22000</v>
      </c>
      <c r="O996" s="21">
        <f t="shared" si="140"/>
        <v>0.18344945931152837</v>
      </c>
      <c r="P996" s="24">
        <v>105000</v>
      </c>
      <c r="Q996" s="18">
        <f t="shared" si="143"/>
        <v>21000</v>
      </c>
      <c r="R996" s="21">
        <f t="shared" si="144"/>
        <v>0.12965630207009526</v>
      </c>
    </row>
    <row r="997" spans="1:18" ht="15.5" x14ac:dyDescent="0.45">
      <c r="A997" s="12" t="s">
        <v>2032</v>
      </c>
      <c r="B997" s="25" t="s">
        <v>2033</v>
      </c>
      <c r="C997" s="14" t="s">
        <v>32</v>
      </c>
      <c r="D997" s="15">
        <v>87024</v>
      </c>
      <c r="E997" s="16">
        <f t="shared" si="136"/>
        <v>88329.36</v>
      </c>
      <c r="F997" s="17">
        <f t="shared" si="137"/>
        <v>88329.36</v>
      </c>
      <c r="G997" s="18">
        <f t="shared" si="138"/>
        <v>0</v>
      </c>
      <c r="H997" s="18">
        <v>1</v>
      </c>
      <c r="I997" s="28" t="s">
        <v>48</v>
      </c>
      <c r="J997" s="28">
        <v>1</v>
      </c>
      <c r="K997" s="26">
        <v>105000</v>
      </c>
      <c r="L997" s="21">
        <f t="shared" si="139"/>
        <v>0.18873271582631188</v>
      </c>
      <c r="M997" s="22">
        <v>102000</v>
      </c>
      <c r="N997" s="23">
        <f t="shared" si="142"/>
        <v>102000</v>
      </c>
      <c r="O997" s="21">
        <f t="shared" si="140"/>
        <v>0.15476892394556011</v>
      </c>
      <c r="P997" s="24">
        <v>102000</v>
      </c>
      <c r="Q997" s="18">
        <f t="shared" si="143"/>
        <v>102000</v>
      </c>
      <c r="R997" s="21">
        <f t="shared" si="144"/>
        <v>0.15476892394556011</v>
      </c>
    </row>
    <row r="998" spans="1:18" ht="15.5" x14ac:dyDescent="0.45">
      <c r="A998" s="12" t="s">
        <v>2034</v>
      </c>
      <c r="B998" s="25" t="s">
        <v>2035</v>
      </c>
      <c r="C998" s="14" t="s">
        <v>47</v>
      </c>
      <c r="D998" s="15">
        <v>8225</v>
      </c>
      <c r="E998" s="16">
        <f t="shared" si="136"/>
        <v>8348.375</v>
      </c>
      <c r="F998" s="17">
        <f t="shared" si="137"/>
        <v>8348.375</v>
      </c>
      <c r="G998" s="18">
        <f t="shared" si="138"/>
        <v>0</v>
      </c>
      <c r="H998" s="18">
        <v>100</v>
      </c>
      <c r="I998" s="32" t="s">
        <v>48</v>
      </c>
      <c r="J998" s="32">
        <v>1</v>
      </c>
      <c r="K998" s="26">
        <v>13000</v>
      </c>
      <c r="L998" s="21">
        <f t="shared" si="139"/>
        <v>0.5571892733615823</v>
      </c>
      <c r="M998" s="22">
        <v>9600</v>
      </c>
      <c r="N998" s="23">
        <f t="shared" si="142"/>
        <v>9600</v>
      </c>
      <c r="O998" s="21">
        <f t="shared" si="140"/>
        <v>0.14992438648239928</v>
      </c>
      <c r="P998" s="81">
        <v>9300</v>
      </c>
      <c r="Q998" s="18">
        <f t="shared" si="143"/>
        <v>9300</v>
      </c>
      <c r="R998" s="21">
        <f t="shared" si="144"/>
        <v>0.11398924940482429</v>
      </c>
    </row>
    <row r="999" spans="1:18" ht="15.5" x14ac:dyDescent="0.45">
      <c r="A999" s="12" t="s">
        <v>2036</v>
      </c>
      <c r="B999" s="25" t="s">
        <v>2037</v>
      </c>
      <c r="C999" s="14" t="s">
        <v>47</v>
      </c>
      <c r="D999" s="15">
        <v>5167</v>
      </c>
      <c r="E999" s="16">
        <f t="shared" si="136"/>
        <v>5244.5050000000001</v>
      </c>
      <c r="F999" s="17">
        <f t="shared" si="137"/>
        <v>5244.5050000000001</v>
      </c>
      <c r="G999" s="18">
        <f t="shared" si="138"/>
        <v>0</v>
      </c>
      <c r="H999" s="18">
        <v>100</v>
      </c>
      <c r="I999" s="32" t="s">
        <v>48</v>
      </c>
      <c r="J999" s="32">
        <v>1</v>
      </c>
      <c r="K999" s="26">
        <v>10000</v>
      </c>
      <c r="L999" s="21">
        <f t="shared" si="139"/>
        <v>0.90675764442974116</v>
      </c>
      <c r="M999" s="22">
        <v>6900</v>
      </c>
      <c r="N999" s="23">
        <f t="shared" si="142"/>
        <v>6900</v>
      </c>
      <c r="O999" s="21">
        <f t="shared" si="140"/>
        <v>0.31566277465652143</v>
      </c>
      <c r="P999" s="81">
        <v>6700</v>
      </c>
      <c r="Q999" s="18">
        <f t="shared" si="143"/>
        <v>6700</v>
      </c>
      <c r="R999" s="21">
        <f t="shared" si="144"/>
        <v>0.27752762176792661</v>
      </c>
    </row>
    <row r="1000" spans="1:18" ht="15.5" x14ac:dyDescent="0.45">
      <c r="A1000" s="12" t="s">
        <v>2038</v>
      </c>
      <c r="B1000" s="25" t="s">
        <v>2039</v>
      </c>
      <c r="C1000" s="14" t="s">
        <v>24</v>
      </c>
      <c r="D1000" s="31">
        <v>13631</v>
      </c>
      <c r="E1000" s="16">
        <f t="shared" si="136"/>
        <v>13835.465</v>
      </c>
      <c r="F1000" s="17">
        <f t="shared" si="137"/>
        <v>13835.465</v>
      </c>
      <c r="G1000" s="18">
        <f t="shared" si="138"/>
        <v>0</v>
      </c>
      <c r="H1000" s="18">
        <v>100</v>
      </c>
      <c r="I1000" s="32" t="s">
        <v>48</v>
      </c>
      <c r="J1000" s="32">
        <v>1</v>
      </c>
      <c r="K1000" s="29">
        <v>17000</v>
      </c>
      <c r="L1000" s="21">
        <f t="shared" si="139"/>
        <v>0.2287263203658135</v>
      </c>
      <c r="M1000" s="101">
        <v>16000</v>
      </c>
      <c r="N1000" s="23">
        <f t="shared" si="142"/>
        <v>16000</v>
      </c>
      <c r="O1000" s="21">
        <f t="shared" si="140"/>
        <v>0.15644830152076564</v>
      </c>
      <c r="P1000" s="24">
        <v>15500</v>
      </c>
      <c r="Q1000" s="18">
        <f t="shared" si="143"/>
        <v>15500</v>
      </c>
      <c r="R1000" s="21">
        <f t="shared" si="144"/>
        <v>0.12030929209824172</v>
      </c>
    </row>
    <row r="1001" spans="1:18" ht="15.5" x14ac:dyDescent="0.45">
      <c r="A1001" s="12" t="s">
        <v>2040</v>
      </c>
      <c r="B1001" s="25" t="s">
        <v>2041</v>
      </c>
      <c r="C1001" s="14" t="s">
        <v>24</v>
      </c>
      <c r="D1001" s="31">
        <v>15410</v>
      </c>
      <c r="E1001" s="16">
        <f t="shared" si="136"/>
        <v>15641.15</v>
      </c>
      <c r="F1001" s="17">
        <f t="shared" si="137"/>
        <v>15641.15</v>
      </c>
      <c r="G1001" s="18">
        <f t="shared" si="138"/>
        <v>0</v>
      </c>
      <c r="H1001" s="18">
        <v>100</v>
      </c>
      <c r="I1001" s="32" t="s">
        <v>48</v>
      </c>
      <c r="J1001" s="32">
        <v>1</v>
      </c>
      <c r="K1001" s="29">
        <v>19000</v>
      </c>
      <c r="L1001" s="21">
        <f t="shared" si="139"/>
        <v>0.21474444014666444</v>
      </c>
      <c r="M1001" s="101">
        <v>18000</v>
      </c>
      <c r="N1001" s="23">
        <f t="shared" si="142"/>
        <v>18000</v>
      </c>
      <c r="O1001" s="21">
        <f t="shared" si="140"/>
        <v>0.15081052224420841</v>
      </c>
      <c r="P1001" s="24">
        <v>17500</v>
      </c>
      <c r="Q1001" s="18">
        <f t="shared" si="143"/>
        <v>17500</v>
      </c>
      <c r="R1001" s="21">
        <f t="shared" si="144"/>
        <v>0.1188435632929804</v>
      </c>
    </row>
    <row r="1002" spans="1:18" ht="15.5" x14ac:dyDescent="0.45">
      <c r="A1002" s="12" t="s">
        <v>2042</v>
      </c>
      <c r="B1002" s="25" t="s">
        <v>2043</v>
      </c>
      <c r="C1002" s="14" t="s">
        <v>24</v>
      </c>
      <c r="D1002" s="31">
        <v>14353</v>
      </c>
      <c r="E1002" s="16">
        <f t="shared" si="136"/>
        <v>14568.295</v>
      </c>
      <c r="F1002" s="17">
        <f t="shared" si="137"/>
        <v>14568.295</v>
      </c>
      <c r="G1002" s="18">
        <f t="shared" si="138"/>
        <v>0</v>
      </c>
      <c r="H1002" s="18">
        <v>100</v>
      </c>
      <c r="I1002" s="32" t="s">
        <v>48</v>
      </c>
      <c r="J1002" s="32">
        <v>1</v>
      </c>
      <c r="K1002" s="29">
        <v>18000</v>
      </c>
      <c r="L1002" s="21">
        <f t="shared" si="139"/>
        <v>0.23555982357578564</v>
      </c>
      <c r="M1002" s="101">
        <v>18000</v>
      </c>
      <c r="N1002" s="23">
        <f t="shared" si="142"/>
        <v>18000</v>
      </c>
      <c r="O1002" s="21">
        <f t="shared" si="140"/>
        <v>0.23555982357578564</v>
      </c>
      <c r="P1002" s="24">
        <v>16500</v>
      </c>
      <c r="Q1002" s="18">
        <f t="shared" si="143"/>
        <v>16500</v>
      </c>
      <c r="R1002" s="21">
        <f t="shared" si="144"/>
        <v>0.13259650494447017</v>
      </c>
    </row>
    <row r="1003" spans="1:18" ht="15.5" x14ac:dyDescent="0.45">
      <c r="A1003" s="12" t="s">
        <v>2044</v>
      </c>
      <c r="B1003" s="25" t="s">
        <v>2045</v>
      </c>
      <c r="C1003" s="14" t="str">
        <f>C998</f>
        <v>OBAT BEBAS TERBATAS</v>
      </c>
      <c r="D1003" s="15">
        <v>87746</v>
      </c>
      <c r="E1003" s="16">
        <f t="shared" si="136"/>
        <v>89062.19</v>
      </c>
      <c r="F1003" s="17">
        <f t="shared" si="137"/>
        <v>8906.219000000001</v>
      </c>
      <c r="G1003" s="18">
        <f t="shared" si="138"/>
        <v>0</v>
      </c>
      <c r="H1003" s="18">
        <v>10</v>
      </c>
      <c r="I1003" s="32" t="s">
        <v>29</v>
      </c>
      <c r="J1003" s="32">
        <v>10</v>
      </c>
      <c r="K1003" s="26">
        <v>11000</v>
      </c>
      <c r="L1003" s="21">
        <f t="shared" si="139"/>
        <v>0.23509201828520035</v>
      </c>
      <c r="M1003" s="22">
        <v>105000</v>
      </c>
      <c r="N1003" s="23">
        <f t="shared" si="142"/>
        <v>10500</v>
      </c>
      <c r="O1003" s="21">
        <f t="shared" si="140"/>
        <v>0.17895147199950942</v>
      </c>
      <c r="P1003" s="24">
        <v>105000</v>
      </c>
      <c r="Q1003" s="18">
        <f t="shared" si="143"/>
        <v>10500</v>
      </c>
      <c r="R1003" s="21">
        <f t="shared" si="144"/>
        <v>0.17895147199950942</v>
      </c>
    </row>
    <row r="1004" spans="1:18" ht="15.5" x14ac:dyDescent="0.45">
      <c r="A1004" s="12" t="s">
        <v>2046</v>
      </c>
      <c r="B1004" s="25" t="s">
        <v>2047</v>
      </c>
      <c r="C1004" s="14" t="s">
        <v>47</v>
      </c>
      <c r="D1004" s="15">
        <v>61363</v>
      </c>
      <c r="E1004" s="16">
        <f t="shared" si="136"/>
        <v>62283.445</v>
      </c>
      <c r="F1004" s="17">
        <f t="shared" si="137"/>
        <v>6228.3445000000002</v>
      </c>
      <c r="G1004" s="18">
        <f t="shared" si="138"/>
        <v>0</v>
      </c>
      <c r="H1004" s="18">
        <v>100</v>
      </c>
      <c r="I1004" s="28" t="s">
        <v>29</v>
      </c>
      <c r="J1004" s="28">
        <v>10</v>
      </c>
      <c r="K1004" s="26">
        <v>10000</v>
      </c>
      <c r="L1004" s="21">
        <f t="shared" si="139"/>
        <v>0.60556308341646803</v>
      </c>
      <c r="M1004" s="22">
        <v>82000</v>
      </c>
      <c r="N1004" s="23">
        <f t="shared" si="142"/>
        <v>8200</v>
      </c>
      <c r="O1004" s="21">
        <f t="shared" si="140"/>
        <v>0.31656172840150376</v>
      </c>
      <c r="P1004" s="24">
        <v>75000</v>
      </c>
      <c r="Q1004" s="18">
        <f t="shared" si="143"/>
        <v>7500</v>
      </c>
      <c r="R1004" s="21">
        <f t="shared" si="144"/>
        <v>0.20417231256235102</v>
      </c>
    </row>
    <row r="1005" spans="1:18" ht="15.5" x14ac:dyDescent="0.45">
      <c r="A1005" s="12" t="s">
        <v>2048</v>
      </c>
      <c r="B1005" s="25" t="s">
        <v>2049</v>
      </c>
      <c r="C1005" s="14" t="s">
        <v>47</v>
      </c>
      <c r="D1005" s="15">
        <v>62160</v>
      </c>
      <c r="E1005" s="16">
        <f t="shared" si="136"/>
        <v>63092.4</v>
      </c>
      <c r="F1005" s="17">
        <f t="shared" si="137"/>
        <v>2523.6959999999999</v>
      </c>
      <c r="G1005" s="18">
        <f t="shared" si="138"/>
        <v>0</v>
      </c>
      <c r="H1005" s="18">
        <v>100</v>
      </c>
      <c r="I1005" s="28" t="s">
        <v>29</v>
      </c>
      <c r="J1005" s="28">
        <v>25</v>
      </c>
      <c r="K1005" s="26">
        <v>4000</v>
      </c>
      <c r="L1005" s="21">
        <f t="shared" si="139"/>
        <v>0.58497695443508257</v>
      </c>
      <c r="M1005" s="22">
        <v>84000</v>
      </c>
      <c r="N1005" s="23">
        <f t="shared" si="142"/>
        <v>3360</v>
      </c>
      <c r="O1005" s="21">
        <f t="shared" si="140"/>
        <v>0.33138064172546938</v>
      </c>
      <c r="P1005" s="24">
        <v>82000</v>
      </c>
      <c r="Q1005" s="18">
        <f t="shared" si="143"/>
        <v>3280</v>
      </c>
      <c r="R1005" s="21">
        <f t="shared" si="144"/>
        <v>0.29968110263676773</v>
      </c>
    </row>
    <row r="1006" spans="1:18" ht="15.5" x14ac:dyDescent="0.45">
      <c r="A1006" s="12" t="s">
        <v>2050</v>
      </c>
      <c r="B1006" s="25" t="s">
        <v>2051</v>
      </c>
      <c r="C1006" s="14" t="s">
        <v>47</v>
      </c>
      <c r="D1006" s="15">
        <v>10780</v>
      </c>
      <c r="E1006" s="16">
        <f t="shared" si="136"/>
        <v>10941.7</v>
      </c>
      <c r="F1006" s="17">
        <f t="shared" si="137"/>
        <v>10941.7</v>
      </c>
      <c r="G1006" s="18">
        <f t="shared" si="138"/>
        <v>0</v>
      </c>
      <c r="H1006" s="18">
        <v>50</v>
      </c>
      <c r="I1006" s="32" t="s">
        <v>48</v>
      </c>
      <c r="J1006" s="32">
        <v>1</v>
      </c>
      <c r="K1006" s="26">
        <v>15000</v>
      </c>
      <c r="L1006" s="21">
        <f t="shared" si="139"/>
        <v>0.37090214500488944</v>
      </c>
      <c r="M1006" s="22">
        <v>13000</v>
      </c>
      <c r="N1006" s="23">
        <f t="shared" si="142"/>
        <v>13000</v>
      </c>
      <c r="O1006" s="21">
        <f t="shared" si="140"/>
        <v>0.18811519233757087</v>
      </c>
      <c r="P1006" s="24">
        <v>12200</v>
      </c>
      <c r="Q1006" s="18">
        <f t="shared" si="143"/>
        <v>12200</v>
      </c>
      <c r="R1006" s="21">
        <f t="shared" si="144"/>
        <v>0.11500041127064342</v>
      </c>
    </row>
    <row r="1007" spans="1:18" ht="15.5" x14ac:dyDescent="0.45">
      <c r="A1007" s="12" t="s">
        <v>2052</v>
      </c>
      <c r="B1007" s="25" t="s">
        <v>2053</v>
      </c>
      <c r="C1007" s="14" t="s">
        <v>47</v>
      </c>
      <c r="D1007" s="15">
        <v>47869</v>
      </c>
      <c r="E1007" s="16">
        <f t="shared" si="136"/>
        <v>48587.035000000003</v>
      </c>
      <c r="F1007" s="17">
        <f t="shared" si="137"/>
        <v>1943.4814000000001</v>
      </c>
      <c r="G1007" s="18">
        <f t="shared" si="138"/>
        <v>0</v>
      </c>
      <c r="H1007" s="18">
        <v>25</v>
      </c>
      <c r="I1007" s="28" t="s">
        <v>29</v>
      </c>
      <c r="J1007" s="42">
        <v>25</v>
      </c>
      <c r="K1007" s="26">
        <v>3000</v>
      </c>
      <c r="L1007" s="21">
        <f t="shared" si="139"/>
        <v>0.54362166779676913</v>
      </c>
      <c r="M1007" s="22">
        <v>60000</v>
      </c>
      <c r="N1007" s="23">
        <f t="shared" si="142"/>
        <v>2400</v>
      </c>
      <c r="O1007" s="21">
        <f t="shared" si="140"/>
        <v>0.23489733423741532</v>
      </c>
      <c r="P1007" s="24">
        <v>60000</v>
      </c>
      <c r="Q1007" s="18">
        <f t="shared" si="143"/>
        <v>2400</v>
      </c>
      <c r="R1007" s="21">
        <f t="shared" si="144"/>
        <v>0.23489733423741532</v>
      </c>
    </row>
    <row r="1008" spans="1:18" ht="15.5" x14ac:dyDescent="0.45">
      <c r="A1008" s="12" t="s">
        <v>2054</v>
      </c>
      <c r="B1008" s="25" t="s">
        <v>2055</v>
      </c>
      <c r="C1008" s="14" t="s">
        <v>24</v>
      </c>
      <c r="D1008" s="15">
        <v>76000</v>
      </c>
      <c r="E1008" s="16">
        <f t="shared" si="136"/>
        <v>77140</v>
      </c>
      <c r="F1008" s="17">
        <f t="shared" si="137"/>
        <v>77140</v>
      </c>
      <c r="G1008" s="18">
        <f t="shared" si="138"/>
        <v>0</v>
      </c>
      <c r="H1008" s="18">
        <v>100</v>
      </c>
      <c r="I1008" s="32" t="s">
        <v>48</v>
      </c>
      <c r="J1008" s="32">
        <v>1</v>
      </c>
      <c r="K1008" s="26">
        <v>95000</v>
      </c>
      <c r="L1008" s="21">
        <f t="shared" si="139"/>
        <v>0.23152709359605911</v>
      </c>
      <c r="M1008" s="22">
        <v>90000</v>
      </c>
      <c r="N1008" s="23">
        <f t="shared" si="142"/>
        <v>90000</v>
      </c>
      <c r="O1008" s="21">
        <f t="shared" si="140"/>
        <v>0.16670987814363494</v>
      </c>
      <c r="P1008" s="24">
        <v>87000</v>
      </c>
      <c r="Q1008" s="18">
        <f t="shared" si="143"/>
        <v>87000</v>
      </c>
      <c r="R1008" s="21">
        <f t="shared" si="144"/>
        <v>0.12781954887218044</v>
      </c>
    </row>
    <row r="1009" spans="1:18" ht="15.5" x14ac:dyDescent="0.45">
      <c r="A1009" s="12" t="s">
        <v>2056</v>
      </c>
      <c r="B1009" s="25" t="s">
        <v>2057</v>
      </c>
      <c r="C1009" s="14" t="s">
        <v>47</v>
      </c>
      <c r="D1009" s="15">
        <v>20000</v>
      </c>
      <c r="E1009" s="16">
        <f t="shared" si="136"/>
        <v>20300</v>
      </c>
      <c r="F1009" s="17">
        <f t="shared" si="137"/>
        <v>2030</v>
      </c>
      <c r="G1009" s="18">
        <f t="shared" si="138"/>
        <v>0</v>
      </c>
      <c r="H1009" s="18">
        <v>100</v>
      </c>
      <c r="I1009" s="32" t="s">
        <v>29</v>
      </c>
      <c r="J1009" s="32">
        <v>10</v>
      </c>
      <c r="K1009" s="26">
        <v>4000</v>
      </c>
      <c r="L1009" s="21">
        <f t="shared" si="139"/>
        <v>0.97044334975369462</v>
      </c>
      <c r="M1009" s="22">
        <v>24000</v>
      </c>
      <c r="N1009" s="23">
        <f t="shared" si="142"/>
        <v>2400</v>
      </c>
      <c r="O1009" s="21">
        <f t="shared" si="140"/>
        <v>0.18226600985221675</v>
      </c>
      <c r="P1009" s="24">
        <v>22500</v>
      </c>
      <c r="Q1009" s="18">
        <f t="shared" si="143"/>
        <v>2250</v>
      </c>
      <c r="R1009" s="21">
        <f t="shared" si="144"/>
        <v>0.10837438423645321</v>
      </c>
    </row>
    <row r="1010" spans="1:18" ht="15.5" x14ac:dyDescent="0.45">
      <c r="A1010" s="12" t="s">
        <v>2058</v>
      </c>
      <c r="B1010" s="25" t="s">
        <v>2059</v>
      </c>
      <c r="C1010" s="14" t="s">
        <v>24</v>
      </c>
      <c r="D1010" s="15">
        <v>2250</v>
      </c>
      <c r="E1010" s="16">
        <f t="shared" si="136"/>
        <v>2283.75</v>
      </c>
      <c r="F1010" s="17">
        <f t="shared" si="137"/>
        <v>2283.75</v>
      </c>
      <c r="G1010" s="18">
        <f t="shared" si="138"/>
        <v>0</v>
      </c>
      <c r="H1010" s="18">
        <v>100</v>
      </c>
      <c r="I1010" s="32" t="s">
        <v>48</v>
      </c>
      <c r="J1010" s="32">
        <v>1</v>
      </c>
      <c r="K1010" s="26">
        <v>7000</v>
      </c>
      <c r="L1010" s="21">
        <f t="shared" si="139"/>
        <v>2.0651340996168583</v>
      </c>
      <c r="M1010" s="22">
        <v>6500</v>
      </c>
      <c r="N1010" s="23">
        <f t="shared" si="142"/>
        <v>6500</v>
      </c>
      <c r="O1010" s="21">
        <f t="shared" si="140"/>
        <v>1.8461959496442255</v>
      </c>
      <c r="P1010" s="24">
        <v>5500</v>
      </c>
      <c r="Q1010" s="18">
        <f t="shared" si="143"/>
        <v>5500</v>
      </c>
      <c r="R1010" s="21">
        <f t="shared" si="144"/>
        <v>1.4083196496989601</v>
      </c>
    </row>
    <row r="1011" spans="1:18" ht="15.5" x14ac:dyDescent="0.45">
      <c r="A1011" s="12" t="s">
        <v>2060</v>
      </c>
      <c r="B1011" s="25" t="s">
        <v>2061</v>
      </c>
      <c r="C1011" s="14" t="s">
        <v>24</v>
      </c>
      <c r="D1011" s="15">
        <v>2500</v>
      </c>
      <c r="E1011" s="16">
        <f t="shared" ref="E1011:E1074" si="145">(D1011*1.5%)+D1011</f>
        <v>2537.5</v>
      </c>
      <c r="F1011" s="17">
        <f t="shared" si="137"/>
        <v>2537.5</v>
      </c>
      <c r="G1011" s="18">
        <f t="shared" si="138"/>
        <v>0</v>
      </c>
      <c r="H1011" s="18">
        <v>100</v>
      </c>
      <c r="I1011" s="32" t="s">
        <v>48</v>
      </c>
      <c r="J1011" s="32">
        <v>1</v>
      </c>
      <c r="K1011" s="26">
        <v>6000</v>
      </c>
      <c r="L1011" s="21">
        <f t="shared" si="139"/>
        <v>1.3645320197044335</v>
      </c>
      <c r="M1011" s="22">
        <v>4000</v>
      </c>
      <c r="N1011" s="23">
        <f t="shared" si="142"/>
        <v>4000</v>
      </c>
      <c r="O1011" s="21">
        <f t="shared" si="140"/>
        <v>0.57635467980295563</v>
      </c>
      <c r="P1011" s="24">
        <v>3500</v>
      </c>
      <c r="Q1011" s="18">
        <f t="shared" si="143"/>
        <v>3500</v>
      </c>
      <c r="R1011" s="21">
        <f t="shared" si="144"/>
        <v>0.37931034482758619</v>
      </c>
    </row>
    <row r="1012" spans="1:18" ht="15.5" x14ac:dyDescent="0.45">
      <c r="A1012" s="12" t="s">
        <v>2062</v>
      </c>
      <c r="B1012" s="25" t="s">
        <v>2063</v>
      </c>
      <c r="C1012" s="14" t="s">
        <v>24</v>
      </c>
      <c r="D1012" s="15">
        <f>336000/48</f>
        <v>7000</v>
      </c>
      <c r="E1012" s="16">
        <f t="shared" si="145"/>
        <v>7105</v>
      </c>
      <c r="F1012" s="17">
        <f t="shared" si="137"/>
        <v>7105</v>
      </c>
      <c r="G1012" s="18">
        <f t="shared" si="138"/>
        <v>0</v>
      </c>
      <c r="H1012" s="18">
        <v>100</v>
      </c>
      <c r="I1012" s="32" t="s">
        <v>48</v>
      </c>
      <c r="J1012" s="32">
        <v>1</v>
      </c>
      <c r="K1012" s="26">
        <v>10000</v>
      </c>
      <c r="L1012" s="21">
        <f t="shared" si="139"/>
        <v>0.40745953553835329</v>
      </c>
      <c r="M1012" s="22">
        <v>8200</v>
      </c>
      <c r="N1012" s="23">
        <f t="shared" si="142"/>
        <v>8200</v>
      </c>
      <c r="O1012" s="21">
        <f t="shared" si="140"/>
        <v>0.15411681914144967</v>
      </c>
      <c r="P1012" s="24">
        <v>8000</v>
      </c>
      <c r="Q1012" s="18">
        <f t="shared" si="143"/>
        <v>8000</v>
      </c>
      <c r="R1012" s="21">
        <f t="shared" si="144"/>
        <v>0.12596762843068263</v>
      </c>
    </row>
    <row r="1013" spans="1:18" ht="15.5" x14ac:dyDescent="0.45">
      <c r="A1013" s="12" t="s">
        <v>2064</v>
      </c>
      <c r="B1013" s="25" t="s">
        <v>2065</v>
      </c>
      <c r="C1013" s="14" t="s">
        <v>24</v>
      </c>
      <c r="D1013" s="15">
        <v>85000</v>
      </c>
      <c r="E1013" s="16">
        <f t="shared" si="145"/>
        <v>86275</v>
      </c>
      <c r="F1013" s="17">
        <f t="shared" si="137"/>
        <v>86275</v>
      </c>
      <c r="G1013" s="18">
        <f t="shared" si="138"/>
        <v>0</v>
      </c>
      <c r="H1013" s="18">
        <v>100</v>
      </c>
      <c r="I1013" s="32" t="s">
        <v>48</v>
      </c>
      <c r="J1013" s="32">
        <v>1</v>
      </c>
      <c r="K1013" s="26">
        <v>110000</v>
      </c>
      <c r="L1013" s="21">
        <f t="shared" si="139"/>
        <v>0.27499275572297882</v>
      </c>
      <c r="M1013" s="22">
        <v>102000</v>
      </c>
      <c r="N1013" s="23">
        <f t="shared" si="142"/>
        <v>102000</v>
      </c>
      <c r="O1013" s="21">
        <f t="shared" si="140"/>
        <v>0.18226600985221675</v>
      </c>
      <c r="P1013" s="24">
        <v>97000</v>
      </c>
      <c r="Q1013" s="18">
        <f t="shared" si="143"/>
        <v>97000</v>
      </c>
      <c r="R1013" s="21">
        <f t="shared" si="144"/>
        <v>0.12431179368299043</v>
      </c>
    </row>
    <row r="1014" spans="1:18" ht="15.5" x14ac:dyDescent="0.45">
      <c r="A1014" s="12" t="s">
        <v>2066</v>
      </c>
      <c r="B1014" s="25" t="s">
        <v>2067</v>
      </c>
      <c r="C1014" s="14" t="s">
        <v>24</v>
      </c>
      <c r="D1014" s="15">
        <v>3119</v>
      </c>
      <c r="E1014" s="16">
        <f t="shared" si="145"/>
        <v>3165.7849999999999</v>
      </c>
      <c r="F1014" s="17">
        <f t="shared" si="137"/>
        <v>3165.7849999999999</v>
      </c>
      <c r="G1014" s="18">
        <f t="shared" si="138"/>
        <v>0</v>
      </c>
      <c r="H1014" s="18">
        <v>100</v>
      </c>
      <c r="I1014" s="32" t="s">
        <v>48</v>
      </c>
      <c r="J1014" s="32">
        <v>1</v>
      </c>
      <c r="K1014" s="26">
        <v>5000</v>
      </c>
      <c r="L1014" s="21">
        <f t="shared" si="139"/>
        <v>0.5793871030407941</v>
      </c>
      <c r="M1014" s="22">
        <v>4000</v>
      </c>
      <c r="N1014" s="23">
        <f t="shared" si="142"/>
        <v>4000</v>
      </c>
      <c r="O1014" s="21">
        <f t="shared" si="140"/>
        <v>0.26350968243263523</v>
      </c>
      <c r="P1014" s="24">
        <v>3500</v>
      </c>
      <c r="Q1014" s="18">
        <f t="shared" si="143"/>
        <v>3500</v>
      </c>
      <c r="R1014" s="21">
        <f t="shared" si="144"/>
        <v>0.10557097212855585</v>
      </c>
    </row>
    <row r="1015" spans="1:18" ht="15.5" x14ac:dyDescent="0.45">
      <c r="A1015" s="12" t="s">
        <v>2068</v>
      </c>
      <c r="B1015" s="25" t="s">
        <v>2069</v>
      </c>
      <c r="C1015" s="14" t="s">
        <v>24</v>
      </c>
      <c r="D1015" s="15">
        <v>6000</v>
      </c>
      <c r="E1015" s="16">
        <f t="shared" si="145"/>
        <v>6090</v>
      </c>
      <c r="F1015" s="17">
        <f t="shared" si="137"/>
        <v>6090</v>
      </c>
      <c r="G1015" s="18">
        <f t="shared" si="138"/>
        <v>0</v>
      </c>
      <c r="H1015" s="18">
        <v>100</v>
      </c>
      <c r="I1015" s="32" t="s">
        <v>48</v>
      </c>
      <c r="J1015" s="32">
        <v>1</v>
      </c>
      <c r="K1015" s="26">
        <v>9000</v>
      </c>
      <c r="L1015" s="21">
        <f t="shared" si="139"/>
        <v>0.47783251231527096</v>
      </c>
      <c r="M1015" s="22">
        <v>8200</v>
      </c>
      <c r="N1015" s="23">
        <f t="shared" si="142"/>
        <v>8200</v>
      </c>
      <c r="O1015" s="21">
        <f t="shared" si="140"/>
        <v>0.34646962233169132</v>
      </c>
      <c r="P1015" s="24">
        <v>8000</v>
      </c>
      <c r="Q1015" s="18">
        <f t="shared" si="143"/>
        <v>8000</v>
      </c>
      <c r="R1015" s="21">
        <f t="shared" si="144"/>
        <v>0.31362889983579639</v>
      </c>
    </row>
    <row r="1016" spans="1:18" ht="15.5" x14ac:dyDescent="0.45">
      <c r="A1016" s="12" t="s">
        <v>2070</v>
      </c>
      <c r="B1016" s="25" t="s">
        <v>2071</v>
      </c>
      <c r="C1016" s="14" t="s">
        <v>24</v>
      </c>
      <c r="D1016" s="15">
        <v>9990</v>
      </c>
      <c r="E1016" s="16">
        <f t="shared" si="145"/>
        <v>10139.85</v>
      </c>
      <c r="F1016" s="17">
        <f t="shared" si="137"/>
        <v>10139.85</v>
      </c>
      <c r="G1016" s="18">
        <f t="shared" si="138"/>
        <v>0</v>
      </c>
      <c r="H1016" s="18">
        <v>100</v>
      </c>
      <c r="I1016" s="32" t="s">
        <v>48</v>
      </c>
      <c r="J1016" s="32">
        <v>1</v>
      </c>
      <c r="K1016" s="26">
        <v>13000</v>
      </c>
      <c r="L1016" s="21">
        <f t="shared" si="139"/>
        <v>0.28207024758748894</v>
      </c>
      <c r="M1016" s="22">
        <v>12000</v>
      </c>
      <c r="N1016" s="23">
        <f t="shared" si="142"/>
        <v>12000</v>
      </c>
      <c r="O1016" s="21">
        <f t="shared" si="140"/>
        <v>0.18344945931152823</v>
      </c>
      <c r="P1016" s="24">
        <v>11500</v>
      </c>
      <c r="Q1016" s="18">
        <f t="shared" si="143"/>
        <v>11500</v>
      </c>
      <c r="R1016" s="21">
        <f t="shared" si="144"/>
        <v>0.1341390651735479</v>
      </c>
    </row>
    <row r="1017" spans="1:18" ht="15.5" x14ac:dyDescent="0.45">
      <c r="A1017" s="12" t="s">
        <v>2072</v>
      </c>
      <c r="B1017" s="25" t="s">
        <v>2073</v>
      </c>
      <c r="C1017" s="14" t="s">
        <v>24</v>
      </c>
      <c r="D1017" s="16">
        <v>2250</v>
      </c>
      <c r="E1017" s="16">
        <f t="shared" si="145"/>
        <v>2283.75</v>
      </c>
      <c r="F1017" s="17">
        <f t="shared" si="137"/>
        <v>2283.75</v>
      </c>
      <c r="G1017" s="18">
        <f t="shared" si="138"/>
        <v>0</v>
      </c>
      <c r="H1017" s="18">
        <v>100</v>
      </c>
      <c r="I1017" s="91" t="s">
        <v>48</v>
      </c>
      <c r="J1017" s="91">
        <v>1</v>
      </c>
      <c r="K1017" s="26">
        <v>4000</v>
      </c>
      <c r="L1017" s="21">
        <f t="shared" si="139"/>
        <v>0.75150519978106189</v>
      </c>
      <c r="M1017" s="22">
        <v>3500</v>
      </c>
      <c r="N1017" s="23">
        <f t="shared" si="142"/>
        <v>3500</v>
      </c>
      <c r="O1017" s="21">
        <f t="shared" si="140"/>
        <v>0.53256704980842917</v>
      </c>
      <c r="P1017" s="40">
        <v>3000</v>
      </c>
      <c r="Q1017" s="18">
        <f t="shared" si="143"/>
        <v>3000</v>
      </c>
      <c r="R1017" s="21">
        <f t="shared" si="144"/>
        <v>0.31362889983579639</v>
      </c>
    </row>
    <row r="1018" spans="1:18" ht="15.5" x14ac:dyDescent="0.45">
      <c r="A1018" s="12" t="s">
        <v>2074</v>
      </c>
      <c r="B1018" s="25" t="s">
        <v>2075</v>
      </c>
      <c r="C1018" s="33" t="s">
        <v>47</v>
      </c>
      <c r="D1018" s="16">
        <v>4956</v>
      </c>
      <c r="E1018" s="16">
        <f t="shared" si="145"/>
        <v>5030.34</v>
      </c>
      <c r="F1018" s="17">
        <f t="shared" si="137"/>
        <v>5030.34</v>
      </c>
      <c r="G1018" s="18">
        <f t="shared" si="138"/>
        <v>0</v>
      </c>
      <c r="H1018" s="18">
        <v>100</v>
      </c>
      <c r="I1018" s="91" t="s">
        <v>48</v>
      </c>
      <c r="J1018" s="91">
        <v>1</v>
      </c>
      <c r="K1018" s="26">
        <v>7000</v>
      </c>
      <c r="L1018" s="21">
        <f t="shared" si="139"/>
        <v>0.39155603796164867</v>
      </c>
      <c r="M1018" s="22">
        <v>5800</v>
      </c>
      <c r="N1018" s="23">
        <f t="shared" si="142"/>
        <v>5800</v>
      </c>
      <c r="O1018" s="21">
        <f t="shared" si="140"/>
        <v>0.15300357431108033</v>
      </c>
      <c r="P1018" s="24">
        <v>5650</v>
      </c>
      <c r="Q1018" s="18">
        <f t="shared" si="143"/>
        <v>5650</v>
      </c>
      <c r="R1018" s="21">
        <f t="shared" si="144"/>
        <v>0.12318451635475929</v>
      </c>
    </row>
    <row r="1019" spans="1:18" ht="15.5" x14ac:dyDescent="0.45">
      <c r="A1019" s="12" t="s">
        <v>2076</v>
      </c>
      <c r="B1019" s="25" t="s">
        <v>2077</v>
      </c>
      <c r="C1019" s="14" t="s">
        <v>47</v>
      </c>
      <c r="D1019" s="15">
        <v>108503</v>
      </c>
      <c r="E1019" s="16">
        <f t="shared" si="145"/>
        <v>110130.545</v>
      </c>
      <c r="F1019" s="17">
        <f t="shared" si="137"/>
        <v>11013.0545</v>
      </c>
      <c r="G1019" s="18">
        <f t="shared" si="138"/>
        <v>0</v>
      </c>
      <c r="H1019" s="18">
        <v>100</v>
      </c>
      <c r="I1019" s="32" t="s">
        <v>29</v>
      </c>
      <c r="J1019" s="28">
        <v>10</v>
      </c>
      <c r="K1019" s="26">
        <v>13000</v>
      </c>
      <c r="L1019" s="21">
        <f t="shared" si="139"/>
        <v>0.1804172947659525</v>
      </c>
      <c r="M1019" s="22">
        <v>125000</v>
      </c>
      <c r="N1019" s="23">
        <f t="shared" si="142"/>
        <v>12500</v>
      </c>
      <c r="O1019" s="21">
        <f t="shared" si="140"/>
        <v>0.13501662958264665</v>
      </c>
      <c r="P1019" s="24">
        <v>123000</v>
      </c>
      <c r="Q1019" s="18">
        <f t="shared" si="143"/>
        <v>12300</v>
      </c>
      <c r="R1019" s="21">
        <f t="shared" si="144"/>
        <v>0.1168563635093243</v>
      </c>
    </row>
    <row r="1020" spans="1:18" ht="15.5" x14ac:dyDescent="0.45">
      <c r="A1020" s="12" t="s">
        <v>2078</v>
      </c>
      <c r="B1020" s="25" t="s">
        <v>2079</v>
      </c>
      <c r="C1020" s="33" t="s">
        <v>10</v>
      </c>
      <c r="D1020" s="16">
        <f>160000/12</f>
        <v>13333.333333333334</v>
      </c>
      <c r="E1020" s="16">
        <f t="shared" si="145"/>
        <v>13533.333333333334</v>
      </c>
      <c r="F1020" s="17">
        <f t="shared" si="137"/>
        <v>13533.333333333334</v>
      </c>
      <c r="G1020" s="18">
        <f t="shared" si="138"/>
        <v>0</v>
      </c>
      <c r="H1020" s="18">
        <v>1</v>
      </c>
      <c r="I1020" s="92" t="s">
        <v>2080</v>
      </c>
      <c r="J1020" s="92">
        <v>1</v>
      </c>
      <c r="K1020" s="26">
        <v>18000</v>
      </c>
      <c r="L1020" s="21">
        <f t="shared" si="139"/>
        <v>0.33004926108374377</v>
      </c>
      <c r="M1020" s="22">
        <v>16000</v>
      </c>
      <c r="N1020" s="23">
        <f t="shared" si="142"/>
        <v>16000</v>
      </c>
      <c r="O1020" s="21">
        <f t="shared" si="140"/>
        <v>0.18226600985221669</v>
      </c>
      <c r="P1020" s="24">
        <v>15500</v>
      </c>
      <c r="Q1020" s="18">
        <f t="shared" si="143"/>
        <v>15500</v>
      </c>
      <c r="R1020" s="21">
        <f t="shared" si="144"/>
        <v>0.14532019704433494</v>
      </c>
    </row>
    <row r="1021" spans="1:18" ht="15.5" x14ac:dyDescent="0.45">
      <c r="A1021" s="12" t="s">
        <v>2081</v>
      </c>
      <c r="B1021" s="25" t="s">
        <v>2082</v>
      </c>
      <c r="C1021" s="14" t="s">
        <v>32</v>
      </c>
      <c r="D1021" s="15">
        <v>11237</v>
      </c>
      <c r="E1021" s="16">
        <f t="shared" si="145"/>
        <v>11405.555</v>
      </c>
      <c r="F1021" s="17">
        <f t="shared" si="137"/>
        <v>1140.5554999999999</v>
      </c>
      <c r="G1021" s="18">
        <f t="shared" si="138"/>
        <v>0</v>
      </c>
      <c r="H1021" s="18">
        <v>100</v>
      </c>
      <c r="I1021" s="28" t="s">
        <v>29</v>
      </c>
      <c r="J1021" s="28">
        <v>10</v>
      </c>
      <c r="K1021" s="26">
        <v>3000</v>
      </c>
      <c r="L1021" s="21">
        <f t="shared" si="139"/>
        <v>1.6302972542765346</v>
      </c>
      <c r="M1021" s="22">
        <v>18000</v>
      </c>
      <c r="N1021" s="23">
        <f t="shared" si="142"/>
        <v>1800</v>
      </c>
      <c r="O1021" s="21">
        <f t="shared" si="140"/>
        <v>0.57817835256592076</v>
      </c>
      <c r="P1021" s="24">
        <v>15000</v>
      </c>
      <c r="Q1021" s="18">
        <f t="shared" si="143"/>
        <v>1500</v>
      </c>
      <c r="R1021" s="21">
        <f t="shared" si="144"/>
        <v>0.31514862713826736</v>
      </c>
    </row>
    <row r="1022" spans="1:18" ht="15.5" x14ac:dyDescent="0.45">
      <c r="A1022" s="12" t="s">
        <v>2083</v>
      </c>
      <c r="B1022" s="25" t="s">
        <v>2084</v>
      </c>
      <c r="C1022" s="14" t="s">
        <v>32</v>
      </c>
      <c r="D1022" s="15">
        <v>24612</v>
      </c>
      <c r="E1022" s="16">
        <f t="shared" si="145"/>
        <v>24981.18</v>
      </c>
      <c r="F1022" s="17">
        <f t="shared" si="137"/>
        <v>2498.1179999999999</v>
      </c>
      <c r="G1022" s="18">
        <f t="shared" si="138"/>
        <v>0</v>
      </c>
      <c r="H1022" s="18">
        <v>100</v>
      </c>
      <c r="I1022" s="28" t="s">
        <v>29</v>
      </c>
      <c r="J1022" s="28">
        <v>10</v>
      </c>
      <c r="K1022" s="26">
        <v>5000</v>
      </c>
      <c r="L1022" s="21">
        <f t="shared" si="139"/>
        <v>1.0015067342695583</v>
      </c>
      <c r="M1022" s="22">
        <v>33000</v>
      </c>
      <c r="N1022" s="23">
        <f t="shared" si="142"/>
        <v>3300</v>
      </c>
      <c r="O1022" s="21">
        <f t="shared" si="140"/>
        <v>0.32099444461790838</v>
      </c>
      <c r="P1022" s="24">
        <v>32000</v>
      </c>
      <c r="Q1022" s="18">
        <f t="shared" si="143"/>
        <v>3200</v>
      </c>
      <c r="R1022" s="21">
        <f t="shared" si="144"/>
        <v>0.28096430993251725</v>
      </c>
    </row>
    <row r="1023" spans="1:18" ht="15.5" x14ac:dyDescent="0.45">
      <c r="A1023" s="12" t="s">
        <v>2085</v>
      </c>
      <c r="B1023" s="25" t="s">
        <v>2086</v>
      </c>
      <c r="C1023" s="14" t="s">
        <v>24</v>
      </c>
      <c r="D1023" s="15">
        <v>36000</v>
      </c>
      <c r="E1023" s="16">
        <f t="shared" si="145"/>
        <v>36540</v>
      </c>
      <c r="F1023" s="17">
        <f t="shared" si="137"/>
        <v>3654</v>
      </c>
      <c r="G1023" s="18">
        <f t="shared" si="138"/>
        <v>0</v>
      </c>
      <c r="H1023" s="18">
        <v>100</v>
      </c>
      <c r="I1023" s="28" t="s">
        <v>29</v>
      </c>
      <c r="J1023" s="28">
        <v>10</v>
      </c>
      <c r="K1023" s="26">
        <v>5000</v>
      </c>
      <c r="L1023" s="21">
        <f t="shared" si="139"/>
        <v>0.36836343732895455</v>
      </c>
      <c r="M1023" s="22">
        <v>43000</v>
      </c>
      <c r="N1023" s="23">
        <f t="shared" si="142"/>
        <v>4300</v>
      </c>
      <c r="O1023" s="21">
        <f t="shared" si="140"/>
        <v>0.17679255610290093</v>
      </c>
      <c r="P1023" s="24">
        <v>42000</v>
      </c>
      <c r="Q1023" s="18">
        <f t="shared" si="143"/>
        <v>4200</v>
      </c>
      <c r="R1023" s="21">
        <f t="shared" si="144"/>
        <v>0.14942528735632185</v>
      </c>
    </row>
    <row r="1024" spans="1:18" ht="15.5" x14ac:dyDescent="0.45">
      <c r="A1024" s="12" t="s">
        <v>2087</v>
      </c>
      <c r="B1024" s="25" t="s">
        <v>2088</v>
      </c>
      <c r="C1024" s="14" t="s">
        <v>24</v>
      </c>
      <c r="D1024" s="15">
        <v>6048</v>
      </c>
      <c r="E1024" s="16">
        <f t="shared" si="145"/>
        <v>6138.72</v>
      </c>
      <c r="F1024" s="17">
        <f t="shared" si="137"/>
        <v>6138.72</v>
      </c>
      <c r="G1024" s="18">
        <f t="shared" si="138"/>
        <v>0</v>
      </c>
      <c r="H1024" s="18">
        <v>100</v>
      </c>
      <c r="I1024" s="32" t="s">
        <v>48</v>
      </c>
      <c r="J1024" s="32">
        <v>1</v>
      </c>
      <c r="K1024" s="26">
        <v>8000</v>
      </c>
      <c r="L1024" s="21">
        <f t="shared" si="139"/>
        <v>0.30320327364662336</v>
      </c>
      <c r="M1024" s="22">
        <v>7200</v>
      </c>
      <c r="N1024" s="23">
        <f t="shared" si="142"/>
        <v>7200</v>
      </c>
      <c r="O1024" s="21">
        <f t="shared" si="140"/>
        <v>0.17288294628196102</v>
      </c>
      <c r="P1024" s="24">
        <v>7000</v>
      </c>
      <c r="Q1024" s="18">
        <f t="shared" si="143"/>
        <v>7000</v>
      </c>
      <c r="R1024" s="21">
        <f t="shared" si="144"/>
        <v>0.14030286444079543</v>
      </c>
    </row>
    <row r="1025" spans="1:18" ht="15.5" x14ac:dyDescent="0.45">
      <c r="A1025" s="12" t="s">
        <v>2089</v>
      </c>
      <c r="B1025" s="25" t="s">
        <v>2090</v>
      </c>
      <c r="C1025" s="14" t="s">
        <v>24</v>
      </c>
      <c r="D1025" s="15">
        <v>33480</v>
      </c>
      <c r="E1025" s="16">
        <f t="shared" si="145"/>
        <v>33982.199999999997</v>
      </c>
      <c r="F1025" s="17">
        <f t="shared" si="137"/>
        <v>3398.22</v>
      </c>
      <c r="G1025" s="18">
        <f t="shared" si="138"/>
        <v>0</v>
      </c>
      <c r="H1025" s="18">
        <v>100</v>
      </c>
      <c r="I1025" s="28" t="s">
        <v>29</v>
      </c>
      <c r="J1025" s="28">
        <v>10</v>
      </c>
      <c r="K1025" s="26">
        <v>5000</v>
      </c>
      <c r="L1025" s="21">
        <f t="shared" si="139"/>
        <v>0.47135853476231682</v>
      </c>
      <c r="M1025" s="22">
        <v>43000</v>
      </c>
      <c r="N1025" s="23">
        <f t="shared" si="142"/>
        <v>4300</v>
      </c>
      <c r="O1025" s="21">
        <f t="shared" si="140"/>
        <v>0.2653683398955925</v>
      </c>
      <c r="P1025" s="24">
        <v>42000</v>
      </c>
      <c r="Q1025" s="18">
        <f t="shared" si="143"/>
        <v>4200</v>
      </c>
      <c r="R1025" s="21">
        <f t="shared" si="144"/>
        <v>0.23594116920034613</v>
      </c>
    </row>
    <row r="1026" spans="1:18" ht="15.5" x14ac:dyDescent="0.45">
      <c r="A1026" s="12" t="s">
        <v>2091</v>
      </c>
      <c r="B1026" s="25" t="s">
        <v>2092</v>
      </c>
      <c r="C1026" s="14" t="s">
        <v>47</v>
      </c>
      <c r="D1026" s="15">
        <v>11618</v>
      </c>
      <c r="E1026" s="16">
        <f t="shared" si="145"/>
        <v>11792.27</v>
      </c>
      <c r="F1026" s="17">
        <f t="shared" si="137"/>
        <v>11792.27</v>
      </c>
      <c r="G1026" s="18">
        <f t="shared" si="138"/>
        <v>0</v>
      </c>
      <c r="H1026" s="18">
        <v>100</v>
      </c>
      <c r="I1026" s="32" t="s">
        <v>48</v>
      </c>
      <c r="J1026" s="32">
        <v>1</v>
      </c>
      <c r="K1026" s="26">
        <v>15000</v>
      </c>
      <c r="L1026" s="21">
        <f t="shared" si="139"/>
        <v>0.27201972139376046</v>
      </c>
      <c r="M1026" s="22">
        <v>13800</v>
      </c>
      <c r="N1026" s="23">
        <f t="shared" si="142"/>
        <v>13800</v>
      </c>
      <c r="O1026" s="21">
        <f t="shared" si="140"/>
        <v>0.17025814368225961</v>
      </c>
      <c r="P1026" s="24">
        <v>13300</v>
      </c>
      <c r="Q1026" s="18">
        <f t="shared" si="143"/>
        <v>13300</v>
      </c>
      <c r="R1026" s="21">
        <f t="shared" si="144"/>
        <v>0.1278574863024676</v>
      </c>
    </row>
    <row r="1027" spans="1:18" ht="15.5" x14ac:dyDescent="0.45">
      <c r="A1027" s="12" t="s">
        <v>2093</v>
      </c>
      <c r="B1027" s="25" t="s">
        <v>2094</v>
      </c>
      <c r="C1027" s="14" t="s">
        <v>24</v>
      </c>
      <c r="D1027" s="15">
        <v>5117</v>
      </c>
      <c r="E1027" s="16">
        <f t="shared" si="145"/>
        <v>5193.7550000000001</v>
      </c>
      <c r="F1027" s="17">
        <f t="shared" si="137"/>
        <v>5193.7550000000001</v>
      </c>
      <c r="G1027" s="18">
        <f t="shared" si="138"/>
        <v>0</v>
      </c>
      <c r="H1027" s="18">
        <v>100</v>
      </c>
      <c r="I1027" s="32" t="s">
        <v>48</v>
      </c>
      <c r="J1027" s="32">
        <v>1</v>
      </c>
      <c r="K1027" s="26">
        <v>7000</v>
      </c>
      <c r="L1027" s="21">
        <f t="shared" si="139"/>
        <v>0.34777246905177467</v>
      </c>
      <c r="M1027" s="22">
        <v>6000</v>
      </c>
      <c r="N1027" s="23">
        <f t="shared" si="142"/>
        <v>6000</v>
      </c>
      <c r="O1027" s="21">
        <f t="shared" si="140"/>
        <v>0.15523354490152114</v>
      </c>
      <c r="P1027" s="24">
        <v>5800</v>
      </c>
      <c r="Q1027" s="18">
        <f t="shared" si="143"/>
        <v>5800</v>
      </c>
      <c r="R1027" s="21">
        <f t="shared" si="144"/>
        <v>0.11672576007147042</v>
      </c>
    </row>
    <row r="1028" spans="1:18" ht="15.5" x14ac:dyDescent="0.45">
      <c r="A1028" s="12" t="s">
        <v>2095</v>
      </c>
      <c r="B1028" s="25" t="s">
        <v>2096</v>
      </c>
      <c r="C1028" s="14" t="s">
        <v>47</v>
      </c>
      <c r="D1028" s="15">
        <v>220000</v>
      </c>
      <c r="E1028" s="16">
        <f t="shared" si="145"/>
        <v>223300</v>
      </c>
      <c r="F1028" s="17">
        <f t="shared" si="137"/>
        <v>223300</v>
      </c>
      <c r="G1028" s="18">
        <f t="shared" si="138"/>
        <v>0</v>
      </c>
      <c r="H1028" s="18">
        <v>1</v>
      </c>
      <c r="I1028" s="28" t="s">
        <v>29</v>
      </c>
      <c r="J1028" s="28">
        <v>1</v>
      </c>
      <c r="K1028" s="26">
        <v>270000</v>
      </c>
      <c r="L1028" s="21">
        <f t="shared" si="139"/>
        <v>0.20913569189431258</v>
      </c>
      <c r="M1028" s="22">
        <v>260000</v>
      </c>
      <c r="N1028" s="23">
        <f t="shared" si="142"/>
        <v>260000</v>
      </c>
      <c r="O1028" s="21">
        <f t="shared" si="140"/>
        <v>0.16435288849081953</v>
      </c>
      <c r="P1028" s="24">
        <v>255000</v>
      </c>
      <c r="Q1028" s="18">
        <f t="shared" si="143"/>
        <v>255000</v>
      </c>
      <c r="R1028" s="21">
        <f t="shared" si="144"/>
        <v>0.141961486789073</v>
      </c>
    </row>
    <row r="1029" spans="1:18" ht="15.5" x14ac:dyDescent="0.45">
      <c r="A1029" s="12" t="s">
        <v>2097</v>
      </c>
      <c r="B1029" s="25" t="s">
        <v>2098</v>
      </c>
      <c r="C1029" s="14" t="s">
        <v>47</v>
      </c>
      <c r="D1029" s="15">
        <v>23080</v>
      </c>
      <c r="E1029" s="16">
        <f t="shared" si="145"/>
        <v>23426.2</v>
      </c>
      <c r="F1029" s="17">
        <f t="shared" si="137"/>
        <v>2342.62</v>
      </c>
      <c r="G1029" s="18">
        <f t="shared" si="138"/>
        <v>0</v>
      </c>
      <c r="H1029" s="18">
        <v>100</v>
      </c>
      <c r="I1029" s="32" t="s">
        <v>29</v>
      </c>
      <c r="J1029" s="32">
        <v>10</v>
      </c>
      <c r="K1029" s="26">
        <v>4000</v>
      </c>
      <c r="L1029" s="21">
        <f t="shared" si="139"/>
        <v>0.70748990446593996</v>
      </c>
      <c r="M1029" s="22">
        <v>27000</v>
      </c>
      <c r="N1029" s="23">
        <f t="shared" si="142"/>
        <v>2700</v>
      </c>
      <c r="O1029" s="21">
        <f t="shared" si="140"/>
        <v>0.15255568551450946</v>
      </c>
      <c r="P1029" s="24">
        <v>26000</v>
      </c>
      <c r="Q1029" s="18">
        <f t="shared" si="143"/>
        <v>2600</v>
      </c>
      <c r="R1029" s="21">
        <f t="shared" si="144"/>
        <v>0.10986843790286095</v>
      </c>
    </row>
    <row r="1030" spans="1:18" ht="15.5" x14ac:dyDescent="0.45">
      <c r="A1030" s="12" t="s">
        <v>2099</v>
      </c>
      <c r="B1030" s="25" t="s">
        <v>2100</v>
      </c>
      <c r="C1030" s="14" t="s">
        <v>47</v>
      </c>
      <c r="D1030" s="15">
        <v>27270</v>
      </c>
      <c r="E1030" s="16">
        <f t="shared" si="145"/>
        <v>27679.05</v>
      </c>
      <c r="F1030" s="17">
        <f t="shared" si="137"/>
        <v>2767.9049999999997</v>
      </c>
      <c r="G1030" s="18">
        <f t="shared" si="138"/>
        <v>0</v>
      </c>
      <c r="H1030" s="18">
        <v>100</v>
      </c>
      <c r="I1030" s="32" t="s">
        <v>29</v>
      </c>
      <c r="J1030" s="32">
        <v>10</v>
      </c>
      <c r="K1030" s="26">
        <v>7000</v>
      </c>
      <c r="L1030" s="21">
        <f t="shared" si="139"/>
        <v>1.5289885310370119</v>
      </c>
      <c r="M1030" s="22">
        <v>36000</v>
      </c>
      <c r="N1030" s="23">
        <f t="shared" si="142"/>
        <v>3600</v>
      </c>
      <c r="O1030" s="21">
        <f t="shared" si="140"/>
        <v>0.30062267310474899</v>
      </c>
      <c r="P1030" s="24">
        <v>32000</v>
      </c>
      <c r="Q1030" s="18">
        <f t="shared" si="143"/>
        <v>3200</v>
      </c>
      <c r="R1030" s="21">
        <f t="shared" si="144"/>
        <v>0.15610904275977691</v>
      </c>
    </row>
    <row r="1031" spans="1:18" ht="15.5" x14ac:dyDescent="0.45">
      <c r="A1031" s="12" t="s">
        <v>2101</v>
      </c>
      <c r="B1031" s="25" t="s">
        <v>2102</v>
      </c>
      <c r="C1031" s="14" t="s">
        <v>47</v>
      </c>
      <c r="D1031" s="15">
        <v>4000</v>
      </c>
      <c r="E1031" s="16">
        <f t="shared" si="145"/>
        <v>4060</v>
      </c>
      <c r="F1031" s="17">
        <f t="shared" si="137"/>
        <v>4060</v>
      </c>
      <c r="G1031" s="18">
        <f t="shared" si="138"/>
        <v>0</v>
      </c>
      <c r="H1031" s="18">
        <v>100</v>
      </c>
      <c r="I1031" s="32" t="s">
        <v>48</v>
      </c>
      <c r="J1031" s="32">
        <v>1</v>
      </c>
      <c r="K1031" s="26">
        <v>7000</v>
      </c>
      <c r="L1031" s="21">
        <f t="shared" si="139"/>
        <v>0.72413793103448276</v>
      </c>
      <c r="M1031" s="22">
        <v>5300</v>
      </c>
      <c r="N1031" s="23">
        <f t="shared" si="142"/>
        <v>5300</v>
      </c>
      <c r="O1031" s="21">
        <f t="shared" si="140"/>
        <v>0.30541871921182268</v>
      </c>
      <c r="P1031" s="24">
        <v>5000</v>
      </c>
      <c r="Q1031" s="18">
        <f t="shared" si="143"/>
        <v>5000</v>
      </c>
      <c r="R1031" s="21">
        <f t="shared" si="144"/>
        <v>0.23152709359605911</v>
      </c>
    </row>
    <row r="1032" spans="1:18" ht="15.5" x14ac:dyDescent="0.45">
      <c r="A1032" s="12" t="s">
        <v>2103</v>
      </c>
      <c r="B1032" s="25" t="s">
        <v>2104</v>
      </c>
      <c r="C1032" s="14" t="s">
        <v>32</v>
      </c>
      <c r="D1032" s="31">
        <v>23976</v>
      </c>
      <c r="E1032" s="16">
        <f t="shared" si="145"/>
        <v>24335.64</v>
      </c>
      <c r="F1032" s="17">
        <f t="shared" si="137"/>
        <v>24335.64</v>
      </c>
      <c r="G1032" s="18">
        <f t="shared" si="138"/>
        <v>0</v>
      </c>
      <c r="H1032" s="18">
        <v>3</v>
      </c>
      <c r="I1032" s="28" t="s">
        <v>48</v>
      </c>
      <c r="J1032" s="28">
        <v>1</v>
      </c>
      <c r="K1032" s="29">
        <v>30000</v>
      </c>
      <c r="L1032" s="21">
        <f t="shared" si="139"/>
        <v>0.23275985344950864</v>
      </c>
      <c r="M1032" s="101">
        <v>28000</v>
      </c>
      <c r="N1032" s="23">
        <f t="shared" si="142"/>
        <v>28000</v>
      </c>
      <c r="O1032" s="21">
        <f t="shared" si="140"/>
        <v>0.15057586321954142</v>
      </c>
      <c r="P1032" s="24">
        <v>28000</v>
      </c>
      <c r="Q1032" s="18">
        <f t="shared" si="143"/>
        <v>28000</v>
      </c>
      <c r="R1032" s="21">
        <f t="shared" si="144"/>
        <v>0.15057586321954142</v>
      </c>
    </row>
    <row r="1033" spans="1:18" ht="15.5" x14ac:dyDescent="0.45">
      <c r="A1033" s="12" t="s">
        <v>2105</v>
      </c>
      <c r="B1033" s="25" t="s">
        <v>2106</v>
      </c>
      <c r="C1033" s="14" t="s">
        <v>24</v>
      </c>
      <c r="D1033" s="15">
        <v>150000</v>
      </c>
      <c r="E1033" s="16">
        <f t="shared" si="145"/>
        <v>152250</v>
      </c>
      <c r="F1033" s="17">
        <f t="shared" si="137"/>
        <v>152250</v>
      </c>
      <c r="G1033" s="18">
        <f t="shared" si="138"/>
        <v>0</v>
      </c>
      <c r="H1033" s="18">
        <v>100</v>
      </c>
      <c r="I1033" s="28" t="s">
        <v>2107</v>
      </c>
      <c r="J1033" s="28">
        <v>1</v>
      </c>
      <c r="K1033" s="26">
        <v>190000</v>
      </c>
      <c r="L1033" s="21">
        <f t="shared" si="139"/>
        <v>0.24794745484400657</v>
      </c>
      <c r="M1033" s="22">
        <v>180000</v>
      </c>
      <c r="N1033" s="23">
        <f t="shared" si="142"/>
        <v>180000</v>
      </c>
      <c r="O1033" s="21">
        <f t="shared" si="140"/>
        <v>0.18226600985221675</v>
      </c>
      <c r="P1033" s="24">
        <v>178000</v>
      </c>
      <c r="Q1033" s="18">
        <f t="shared" si="143"/>
        <v>178000</v>
      </c>
      <c r="R1033" s="21">
        <f t="shared" si="144"/>
        <v>0.16912972085385877</v>
      </c>
    </row>
    <row r="1034" spans="1:18" ht="15.5" x14ac:dyDescent="0.45">
      <c r="A1034" s="12" t="s">
        <v>2108</v>
      </c>
      <c r="B1034" s="25" t="s">
        <v>2109</v>
      </c>
      <c r="C1034" s="14" t="s">
        <v>24</v>
      </c>
      <c r="D1034" s="15">
        <v>17760</v>
      </c>
      <c r="E1034" s="16">
        <f t="shared" si="145"/>
        <v>18026.400000000001</v>
      </c>
      <c r="F1034" s="17">
        <f t="shared" si="137"/>
        <v>18026.400000000001</v>
      </c>
      <c r="G1034" s="18">
        <f t="shared" si="138"/>
        <v>0</v>
      </c>
      <c r="H1034" s="18">
        <v>100</v>
      </c>
      <c r="I1034" s="32" t="s">
        <v>48</v>
      </c>
      <c r="J1034" s="32">
        <v>1</v>
      </c>
      <c r="K1034" s="26">
        <v>25000</v>
      </c>
      <c r="L1034" s="21">
        <f t="shared" si="139"/>
        <v>0.38685483513069707</v>
      </c>
      <c r="M1034" s="22">
        <v>22000</v>
      </c>
      <c r="N1034" s="23">
        <f t="shared" si="142"/>
        <v>22000</v>
      </c>
      <c r="O1034" s="21">
        <f t="shared" si="140"/>
        <v>0.22043225491501345</v>
      </c>
      <c r="P1034" s="24">
        <v>21000</v>
      </c>
      <c r="Q1034" s="18">
        <f t="shared" si="143"/>
        <v>21000</v>
      </c>
      <c r="R1034" s="21">
        <f t="shared" si="144"/>
        <v>0.16495806150978556</v>
      </c>
    </row>
    <row r="1035" spans="1:18" ht="15.5" x14ac:dyDescent="0.45">
      <c r="A1035" s="12" t="s">
        <v>2110</v>
      </c>
      <c r="B1035" s="25" t="s">
        <v>2111</v>
      </c>
      <c r="C1035" s="14" t="s">
        <v>24</v>
      </c>
      <c r="D1035" s="15">
        <v>9857</v>
      </c>
      <c r="E1035" s="16">
        <f t="shared" si="145"/>
        <v>10004.855</v>
      </c>
      <c r="F1035" s="17">
        <f t="shared" si="137"/>
        <v>10004.855</v>
      </c>
      <c r="G1035" s="18">
        <f t="shared" si="138"/>
        <v>0</v>
      </c>
      <c r="H1035" s="18">
        <v>1</v>
      </c>
      <c r="I1035" s="28" t="s">
        <v>11</v>
      </c>
      <c r="J1035" s="28">
        <v>1</v>
      </c>
      <c r="K1035" s="26">
        <v>12000</v>
      </c>
      <c r="L1035" s="21">
        <f t="shared" si="139"/>
        <v>0.1994176827150419</v>
      </c>
      <c r="M1035" s="22">
        <v>11500</v>
      </c>
      <c r="N1035" s="23">
        <f t="shared" si="142"/>
        <v>11500</v>
      </c>
      <c r="O1035" s="21">
        <f t="shared" si="140"/>
        <v>0.14944194593524848</v>
      </c>
      <c r="P1035" s="24">
        <v>11200</v>
      </c>
      <c r="Q1035" s="18">
        <f t="shared" si="143"/>
        <v>11200</v>
      </c>
      <c r="R1035" s="21">
        <f t="shared" si="144"/>
        <v>0.11945650386737244</v>
      </c>
    </row>
    <row r="1036" spans="1:18" ht="15.5" x14ac:dyDescent="0.45">
      <c r="A1036" s="12" t="s">
        <v>2112</v>
      </c>
      <c r="B1036" s="25" t="s">
        <v>2113</v>
      </c>
      <c r="C1036" s="14" t="s">
        <v>24</v>
      </c>
      <c r="D1036" s="16">
        <v>10832</v>
      </c>
      <c r="E1036" s="16">
        <f t="shared" si="145"/>
        <v>10994.48</v>
      </c>
      <c r="F1036" s="17">
        <f t="shared" si="137"/>
        <v>10994.48</v>
      </c>
      <c r="G1036" s="18">
        <f t="shared" si="138"/>
        <v>0</v>
      </c>
      <c r="H1036" s="18">
        <v>1</v>
      </c>
      <c r="I1036" s="92" t="s">
        <v>11</v>
      </c>
      <c r="J1036" s="92">
        <v>1</v>
      </c>
      <c r="K1036" s="26">
        <v>15000</v>
      </c>
      <c r="L1036" s="21">
        <f t="shared" si="139"/>
        <v>0.36432100472236983</v>
      </c>
      <c r="M1036" s="22">
        <v>13500</v>
      </c>
      <c r="N1036" s="23">
        <f t="shared" si="142"/>
        <v>13500</v>
      </c>
      <c r="O1036" s="21">
        <f t="shared" si="140"/>
        <v>0.22788890425013283</v>
      </c>
      <c r="P1036" s="24">
        <v>13500</v>
      </c>
      <c r="Q1036" s="18">
        <f t="shared" si="143"/>
        <v>13500</v>
      </c>
      <c r="R1036" s="21">
        <f t="shared" si="144"/>
        <v>0.22788890425013283</v>
      </c>
    </row>
    <row r="1037" spans="1:18" ht="15.5" x14ac:dyDescent="0.45">
      <c r="A1037" s="12" t="s">
        <v>2114</v>
      </c>
      <c r="B1037" s="25" t="s">
        <v>2115</v>
      </c>
      <c r="C1037" s="14" t="s">
        <v>24</v>
      </c>
      <c r="D1037" s="15">
        <v>12627</v>
      </c>
      <c r="E1037" s="16">
        <f t="shared" si="145"/>
        <v>12816.405000000001</v>
      </c>
      <c r="F1037" s="17">
        <f t="shared" si="137"/>
        <v>12816.405000000001</v>
      </c>
      <c r="G1037" s="18">
        <f t="shared" si="138"/>
        <v>0</v>
      </c>
      <c r="H1037" s="18">
        <v>1</v>
      </c>
      <c r="I1037" s="28" t="s">
        <v>11</v>
      </c>
      <c r="J1037" s="28">
        <v>1</v>
      </c>
      <c r="K1037" s="26">
        <v>16000</v>
      </c>
      <c r="L1037" s="21">
        <f t="shared" si="139"/>
        <v>0.24839999984394995</v>
      </c>
      <c r="M1037" s="22">
        <v>15000</v>
      </c>
      <c r="N1037" s="23">
        <f t="shared" si="142"/>
        <v>15000</v>
      </c>
      <c r="O1037" s="21">
        <f t="shared" si="140"/>
        <v>0.17037499985370305</v>
      </c>
      <c r="P1037" s="24">
        <v>14500</v>
      </c>
      <c r="Q1037" s="18">
        <f t="shared" si="143"/>
        <v>14500</v>
      </c>
      <c r="R1037" s="21">
        <f t="shared" si="144"/>
        <v>0.13136249985857962</v>
      </c>
    </row>
    <row r="1038" spans="1:18" ht="15.5" x14ac:dyDescent="0.45">
      <c r="A1038" s="12" t="s">
        <v>2116</v>
      </c>
      <c r="B1038" s="25" t="s">
        <v>2117</v>
      </c>
      <c r="C1038" s="14" t="s">
        <v>32</v>
      </c>
      <c r="D1038" s="15">
        <v>27586</v>
      </c>
      <c r="E1038" s="16">
        <f t="shared" si="145"/>
        <v>27999.79</v>
      </c>
      <c r="F1038" s="17">
        <f t="shared" si="137"/>
        <v>2799.9790000000003</v>
      </c>
      <c r="G1038" s="18">
        <f t="shared" si="138"/>
        <v>0</v>
      </c>
      <c r="H1038" s="18">
        <v>100</v>
      </c>
      <c r="I1038" s="28" t="s">
        <v>29</v>
      </c>
      <c r="J1038" s="28">
        <v>10</v>
      </c>
      <c r="K1038" s="26">
        <v>7000</v>
      </c>
      <c r="L1038" s="21">
        <f t="shared" si="139"/>
        <v>1.5000187501406259</v>
      </c>
      <c r="M1038" s="22">
        <v>35000</v>
      </c>
      <c r="N1038" s="23">
        <f t="shared" si="142"/>
        <v>3500</v>
      </c>
      <c r="O1038" s="21">
        <f t="shared" si="140"/>
        <v>0.2500093750703129</v>
      </c>
      <c r="P1038" s="24">
        <v>33000</v>
      </c>
      <c r="Q1038" s="18">
        <f t="shared" si="143"/>
        <v>3300</v>
      </c>
      <c r="R1038" s="21">
        <f t="shared" si="144"/>
        <v>0.1785802679234379</v>
      </c>
    </row>
    <row r="1039" spans="1:18" ht="15.5" x14ac:dyDescent="0.45">
      <c r="A1039" s="12" t="s">
        <v>2118</v>
      </c>
      <c r="B1039" s="25" t="s">
        <v>2119</v>
      </c>
      <c r="C1039" s="14" t="s">
        <v>24</v>
      </c>
      <c r="D1039" s="15">
        <v>12629</v>
      </c>
      <c r="E1039" s="16">
        <f t="shared" si="145"/>
        <v>12818.434999999999</v>
      </c>
      <c r="F1039" s="17">
        <f t="shared" si="137"/>
        <v>12818.434999999999</v>
      </c>
      <c r="G1039" s="18">
        <f t="shared" si="138"/>
        <v>0</v>
      </c>
      <c r="H1039" s="18">
        <v>2</v>
      </c>
      <c r="I1039" s="28" t="s">
        <v>33</v>
      </c>
      <c r="J1039" s="28">
        <v>1</v>
      </c>
      <c r="K1039" s="26">
        <v>15500</v>
      </c>
      <c r="L1039" s="21">
        <f t="shared" si="139"/>
        <v>0.2091959743915697</v>
      </c>
      <c r="M1039" s="22">
        <v>14500</v>
      </c>
      <c r="N1039" s="23">
        <f t="shared" si="142"/>
        <v>14500</v>
      </c>
      <c r="O1039" s="21">
        <f t="shared" si="140"/>
        <v>0.13118333088243617</v>
      </c>
      <c r="P1039" s="24">
        <v>14200</v>
      </c>
      <c r="Q1039" s="18">
        <f t="shared" si="143"/>
        <v>14200</v>
      </c>
      <c r="R1039" s="21">
        <f t="shared" si="144"/>
        <v>0.1077795378296961</v>
      </c>
    </row>
    <row r="1040" spans="1:18" ht="15.5" x14ac:dyDescent="0.45">
      <c r="A1040" s="12" t="s">
        <v>2120</v>
      </c>
      <c r="B1040" s="25" t="s">
        <v>2121</v>
      </c>
      <c r="C1040" s="14" t="s">
        <v>32</v>
      </c>
      <c r="D1040" s="103">
        <v>13420</v>
      </c>
      <c r="E1040" s="16">
        <f t="shared" si="145"/>
        <v>13621.3</v>
      </c>
      <c r="F1040" s="17">
        <f t="shared" si="137"/>
        <v>13621.3</v>
      </c>
      <c r="G1040" s="18">
        <f t="shared" si="138"/>
        <v>0</v>
      </c>
      <c r="H1040" s="18">
        <v>5</v>
      </c>
      <c r="I1040" s="19" t="s">
        <v>33</v>
      </c>
      <c r="J1040" s="19">
        <v>1</v>
      </c>
      <c r="K1040" s="26">
        <v>17000</v>
      </c>
      <c r="L1040" s="21">
        <f t="shared" si="139"/>
        <v>0.24804534075308532</v>
      </c>
      <c r="M1040" s="22">
        <v>17000</v>
      </c>
      <c r="N1040" s="23">
        <f t="shared" si="142"/>
        <v>17000</v>
      </c>
      <c r="O1040" s="21">
        <f t="shared" si="140"/>
        <v>0.24804534075308532</v>
      </c>
      <c r="P1040" s="24">
        <v>15200</v>
      </c>
      <c r="Q1040" s="18">
        <f t="shared" si="143"/>
        <v>15200</v>
      </c>
      <c r="R1040" s="21">
        <f t="shared" si="144"/>
        <v>0.11589936349687628</v>
      </c>
    </row>
    <row r="1041" spans="1:18" ht="15.5" x14ac:dyDescent="0.45">
      <c r="A1041" s="12" t="s">
        <v>2122</v>
      </c>
      <c r="B1041" s="25" t="s">
        <v>2123</v>
      </c>
      <c r="C1041" s="14" t="s">
        <v>47</v>
      </c>
      <c r="D1041" s="15">
        <v>23088</v>
      </c>
      <c r="E1041" s="16">
        <f t="shared" si="145"/>
        <v>23434.32</v>
      </c>
      <c r="F1041" s="17">
        <f t="shared" ref="F1041:F1104" si="146">E1041/J1041</f>
        <v>1171.7159999999999</v>
      </c>
      <c r="G1041" s="18">
        <f t="shared" ref="G1041:G1104" si="147">F1041*T1041</f>
        <v>0</v>
      </c>
      <c r="H1041" s="18">
        <v>100</v>
      </c>
      <c r="I1041" s="28" t="s">
        <v>29</v>
      </c>
      <c r="J1041" s="28">
        <v>20</v>
      </c>
      <c r="K1041" s="26">
        <v>3000</v>
      </c>
      <c r="L1041" s="21">
        <f t="shared" ref="L1041:L1104" si="148">(K1041-F1041)/F1041</f>
        <v>1.560347387933595</v>
      </c>
      <c r="M1041" s="22">
        <v>30000</v>
      </c>
      <c r="N1041" s="23">
        <f t="shared" si="142"/>
        <v>1500</v>
      </c>
      <c r="O1041" s="21">
        <f t="shared" ref="O1041:O1104" si="149">(N1041-F1041)/F1041</f>
        <v>0.28017369396679753</v>
      </c>
      <c r="P1041" s="24">
        <v>28000</v>
      </c>
      <c r="Q1041" s="18">
        <f t="shared" si="143"/>
        <v>1400</v>
      </c>
      <c r="R1041" s="21">
        <f t="shared" si="144"/>
        <v>0.19482878103567769</v>
      </c>
    </row>
    <row r="1042" spans="1:18" ht="15.5" x14ac:dyDescent="0.45">
      <c r="A1042" s="12" t="s">
        <v>2124</v>
      </c>
      <c r="B1042" s="25" t="s">
        <v>2125</v>
      </c>
      <c r="C1042" s="14" t="s">
        <v>47</v>
      </c>
      <c r="D1042" s="15">
        <v>16000</v>
      </c>
      <c r="E1042" s="16">
        <f t="shared" si="145"/>
        <v>16240</v>
      </c>
      <c r="F1042" s="17">
        <f t="shared" si="146"/>
        <v>16240</v>
      </c>
      <c r="G1042" s="18">
        <f t="shared" si="147"/>
        <v>0</v>
      </c>
      <c r="H1042" s="18">
        <v>100</v>
      </c>
      <c r="I1042" s="28" t="s">
        <v>33</v>
      </c>
      <c r="J1042" s="28">
        <v>1</v>
      </c>
      <c r="K1042" s="26">
        <v>20000</v>
      </c>
      <c r="L1042" s="21">
        <f t="shared" si="148"/>
        <v>0.23152709359605911</v>
      </c>
      <c r="M1042" s="22">
        <v>19000</v>
      </c>
      <c r="N1042" s="23">
        <f t="shared" si="142"/>
        <v>19000</v>
      </c>
      <c r="O1042" s="21">
        <f t="shared" si="149"/>
        <v>0.16995073891625614</v>
      </c>
      <c r="P1042" s="24">
        <v>18000</v>
      </c>
      <c r="Q1042" s="18">
        <f t="shared" si="143"/>
        <v>18000</v>
      </c>
      <c r="R1042" s="21">
        <f t="shared" si="144"/>
        <v>0.10837438423645321</v>
      </c>
    </row>
    <row r="1043" spans="1:18" ht="15.5" x14ac:dyDescent="0.45">
      <c r="A1043" s="12" t="s">
        <v>2126</v>
      </c>
      <c r="B1043" s="25" t="s">
        <v>2127</v>
      </c>
      <c r="C1043" s="14" t="s">
        <v>24</v>
      </c>
      <c r="D1043" s="15">
        <v>5249</v>
      </c>
      <c r="E1043" s="16">
        <f t="shared" si="145"/>
        <v>5327.7349999999997</v>
      </c>
      <c r="F1043" s="17">
        <f t="shared" si="146"/>
        <v>5327.7349999999997</v>
      </c>
      <c r="G1043" s="18">
        <f t="shared" si="147"/>
        <v>0</v>
      </c>
      <c r="H1043" s="18">
        <v>100</v>
      </c>
      <c r="I1043" s="32" t="s">
        <v>48</v>
      </c>
      <c r="J1043" s="32">
        <v>1</v>
      </c>
      <c r="K1043" s="26">
        <v>7000</v>
      </c>
      <c r="L1043" s="21">
        <f t="shared" si="148"/>
        <v>0.31387916253342191</v>
      </c>
      <c r="M1043" s="22">
        <v>6500</v>
      </c>
      <c r="N1043" s="23">
        <f t="shared" si="142"/>
        <v>6500</v>
      </c>
      <c r="O1043" s="21">
        <f t="shared" si="149"/>
        <v>0.22003065092389174</v>
      </c>
      <c r="P1043" s="24">
        <v>6200</v>
      </c>
      <c r="Q1043" s="18">
        <f t="shared" si="143"/>
        <v>6200</v>
      </c>
      <c r="R1043" s="21">
        <f t="shared" si="144"/>
        <v>0.16372154395817368</v>
      </c>
    </row>
    <row r="1044" spans="1:18" ht="15.5" x14ac:dyDescent="0.45">
      <c r="A1044" s="12" t="s">
        <v>2128</v>
      </c>
      <c r="B1044" s="25" t="s">
        <v>2129</v>
      </c>
      <c r="C1044" s="14" t="s">
        <v>24</v>
      </c>
      <c r="D1044" s="103">
        <v>24761</v>
      </c>
      <c r="E1044" s="16">
        <f t="shared" si="145"/>
        <v>25132.415000000001</v>
      </c>
      <c r="F1044" s="17">
        <f t="shared" si="146"/>
        <v>2513.2415000000001</v>
      </c>
      <c r="G1044" s="18">
        <f t="shared" si="147"/>
        <v>0</v>
      </c>
      <c r="H1044" s="18">
        <v>100</v>
      </c>
      <c r="I1044" s="19" t="s">
        <v>29</v>
      </c>
      <c r="J1044" s="19">
        <v>10</v>
      </c>
      <c r="K1044" s="26">
        <v>4000</v>
      </c>
      <c r="L1044" s="21">
        <f t="shared" si="148"/>
        <v>0.59157008986203663</v>
      </c>
      <c r="M1044" s="22">
        <v>29000</v>
      </c>
      <c r="N1044" s="23">
        <f t="shared" ref="N1044:N1107" si="150">M1044/J1044</f>
        <v>2900</v>
      </c>
      <c r="O1044" s="21">
        <f t="shared" si="149"/>
        <v>0.15388831514997658</v>
      </c>
      <c r="P1044" s="24">
        <v>28500</v>
      </c>
      <c r="Q1044" s="18">
        <f t="shared" ref="Q1044:Q1107" si="151">P1044/J1044</f>
        <v>2850</v>
      </c>
      <c r="R1044" s="21">
        <f t="shared" si="144"/>
        <v>0.13399368902670114</v>
      </c>
    </row>
    <row r="1045" spans="1:18" ht="15.5" x14ac:dyDescent="0.45">
      <c r="A1045" s="12" t="s">
        <v>2130</v>
      </c>
      <c r="B1045" s="25" t="s">
        <v>2131</v>
      </c>
      <c r="C1045" s="14" t="str">
        <f>C1041</f>
        <v>OBAT BEBAS TERBATAS</v>
      </c>
      <c r="D1045" s="15">
        <v>17418</v>
      </c>
      <c r="E1045" s="16">
        <f t="shared" si="145"/>
        <v>17679.27</v>
      </c>
      <c r="F1045" s="17">
        <f t="shared" si="146"/>
        <v>17679.27</v>
      </c>
      <c r="G1045" s="18">
        <f t="shared" si="147"/>
        <v>0</v>
      </c>
      <c r="H1045" s="18">
        <v>100</v>
      </c>
      <c r="I1045" s="28" t="s">
        <v>215</v>
      </c>
      <c r="J1045" s="28">
        <v>1</v>
      </c>
      <c r="K1045" s="26">
        <v>25000</v>
      </c>
      <c r="L1045" s="21">
        <f t="shared" si="148"/>
        <v>0.41408553633719036</v>
      </c>
      <c r="M1045" s="22">
        <v>21000</v>
      </c>
      <c r="N1045" s="23">
        <f t="shared" si="150"/>
        <v>21000</v>
      </c>
      <c r="O1045" s="21">
        <f t="shared" si="149"/>
        <v>0.18783185052323989</v>
      </c>
      <c r="P1045" s="24">
        <v>20000</v>
      </c>
      <c r="Q1045" s="18">
        <f t="shared" si="151"/>
        <v>20000</v>
      </c>
      <c r="R1045" s="21">
        <f t="shared" si="144"/>
        <v>0.13126842906975228</v>
      </c>
    </row>
    <row r="1046" spans="1:18" ht="15.5" x14ac:dyDescent="0.45">
      <c r="A1046" s="12" t="s">
        <v>2132</v>
      </c>
      <c r="B1046" s="25" t="s">
        <v>2133</v>
      </c>
      <c r="C1046" s="14" t="s">
        <v>24</v>
      </c>
      <c r="D1046" s="15">
        <v>5436</v>
      </c>
      <c r="E1046" s="16">
        <f t="shared" si="145"/>
        <v>5517.54</v>
      </c>
      <c r="F1046" s="17">
        <f t="shared" si="146"/>
        <v>5517.54</v>
      </c>
      <c r="G1046" s="18">
        <f t="shared" si="147"/>
        <v>0</v>
      </c>
      <c r="H1046" s="18">
        <v>100</v>
      </c>
      <c r="I1046" s="32" t="s">
        <v>48</v>
      </c>
      <c r="J1046" s="32">
        <v>1</v>
      </c>
      <c r="K1046" s="26">
        <v>8000</v>
      </c>
      <c r="L1046" s="21">
        <f t="shared" si="148"/>
        <v>0.44992152299756777</v>
      </c>
      <c r="M1046" s="22">
        <v>6500</v>
      </c>
      <c r="N1046" s="23">
        <f t="shared" si="150"/>
        <v>6500</v>
      </c>
      <c r="O1046" s="21">
        <f t="shared" si="149"/>
        <v>0.17806123743552382</v>
      </c>
      <c r="P1046" s="24">
        <v>6300</v>
      </c>
      <c r="Q1046" s="18">
        <f t="shared" si="151"/>
        <v>6300</v>
      </c>
      <c r="R1046" s="21">
        <f t="shared" si="144"/>
        <v>0.14181319936058462</v>
      </c>
    </row>
    <row r="1047" spans="1:18" ht="15.5" x14ac:dyDescent="0.45">
      <c r="A1047" s="12" t="s">
        <v>2134</v>
      </c>
      <c r="B1047" s="25" t="s">
        <v>2135</v>
      </c>
      <c r="C1047" s="14" t="s">
        <v>47</v>
      </c>
      <c r="D1047" s="15">
        <v>9599</v>
      </c>
      <c r="E1047" s="16">
        <f t="shared" si="145"/>
        <v>9742.9850000000006</v>
      </c>
      <c r="F1047" s="17">
        <f t="shared" si="146"/>
        <v>9742.9850000000006</v>
      </c>
      <c r="G1047" s="18">
        <f t="shared" si="147"/>
        <v>0</v>
      </c>
      <c r="H1047" s="33">
        <v>2</v>
      </c>
      <c r="I1047" s="28" t="s">
        <v>33</v>
      </c>
      <c r="J1047" s="28">
        <v>1</v>
      </c>
      <c r="K1047" s="26">
        <v>12000</v>
      </c>
      <c r="L1047" s="21">
        <f t="shared" si="148"/>
        <v>0.23165539103262495</v>
      </c>
      <c r="M1047" s="22">
        <v>12000</v>
      </c>
      <c r="N1047" s="23">
        <f t="shared" si="150"/>
        <v>12000</v>
      </c>
      <c r="O1047" s="21">
        <f t="shared" si="149"/>
        <v>0.23165539103262495</v>
      </c>
      <c r="P1047" s="24">
        <v>11000</v>
      </c>
      <c r="Q1047" s="18">
        <f t="shared" si="151"/>
        <v>11000</v>
      </c>
      <c r="R1047" s="21">
        <f t="shared" si="144"/>
        <v>0.12901744177990621</v>
      </c>
    </row>
    <row r="1048" spans="1:18" ht="15.5" x14ac:dyDescent="0.45">
      <c r="A1048" s="12" t="s">
        <v>2136</v>
      </c>
      <c r="B1048" s="25" t="s">
        <v>2137</v>
      </c>
      <c r="C1048" s="14" t="s">
        <v>24</v>
      </c>
      <c r="D1048" s="15">
        <v>4641</v>
      </c>
      <c r="E1048" s="16">
        <f t="shared" si="145"/>
        <v>4710.6149999999998</v>
      </c>
      <c r="F1048" s="17">
        <f t="shared" si="146"/>
        <v>4710.6149999999998</v>
      </c>
      <c r="G1048" s="18">
        <f t="shared" si="147"/>
        <v>0</v>
      </c>
      <c r="H1048" s="18">
        <v>100</v>
      </c>
      <c r="I1048" s="32" t="s">
        <v>48</v>
      </c>
      <c r="J1048" s="32">
        <v>1</v>
      </c>
      <c r="K1048" s="26">
        <v>7000</v>
      </c>
      <c r="L1048" s="21">
        <f t="shared" si="148"/>
        <v>0.48600554280067471</v>
      </c>
      <c r="M1048" s="22">
        <v>5700</v>
      </c>
      <c r="N1048" s="23">
        <f t="shared" si="150"/>
        <v>5700</v>
      </c>
      <c r="O1048" s="21">
        <f t="shared" si="149"/>
        <v>0.21003308485197797</v>
      </c>
      <c r="P1048" s="24">
        <v>5500</v>
      </c>
      <c r="Q1048" s="18">
        <f t="shared" si="151"/>
        <v>5500</v>
      </c>
      <c r="R1048" s="21">
        <f t="shared" si="144"/>
        <v>0.16757578362910155</v>
      </c>
    </row>
    <row r="1049" spans="1:18" ht="15.5" x14ac:dyDescent="0.45">
      <c r="A1049" s="12" t="s">
        <v>2138</v>
      </c>
      <c r="B1049" s="25" t="s">
        <v>2139</v>
      </c>
      <c r="C1049" s="14" t="s">
        <v>24</v>
      </c>
      <c r="D1049" s="15">
        <v>8200</v>
      </c>
      <c r="E1049" s="16">
        <f t="shared" si="145"/>
        <v>8323</v>
      </c>
      <c r="F1049" s="17">
        <f t="shared" si="146"/>
        <v>8323</v>
      </c>
      <c r="G1049" s="18">
        <f t="shared" si="147"/>
        <v>0</v>
      </c>
      <c r="H1049" s="18">
        <v>100</v>
      </c>
      <c r="I1049" s="32" t="s">
        <v>48</v>
      </c>
      <c r="J1049" s="32">
        <v>1</v>
      </c>
      <c r="K1049" s="26">
        <v>10000</v>
      </c>
      <c r="L1049" s="21">
        <f t="shared" si="148"/>
        <v>0.20148984741078937</v>
      </c>
      <c r="M1049" s="22">
        <v>9600</v>
      </c>
      <c r="N1049" s="23">
        <f t="shared" si="150"/>
        <v>9600</v>
      </c>
      <c r="O1049" s="21">
        <f t="shared" si="149"/>
        <v>0.1534302535143578</v>
      </c>
      <c r="P1049" s="24">
        <v>9400</v>
      </c>
      <c r="Q1049" s="18">
        <f t="shared" si="151"/>
        <v>9400</v>
      </c>
      <c r="R1049" s="21">
        <f t="shared" si="144"/>
        <v>0.12940045656614202</v>
      </c>
    </row>
    <row r="1050" spans="1:18" ht="15.5" x14ac:dyDescent="0.45">
      <c r="A1050" s="12" t="s">
        <v>2140</v>
      </c>
      <c r="B1050" s="25" t="s">
        <v>2141</v>
      </c>
      <c r="C1050" s="14" t="s">
        <v>10</v>
      </c>
      <c r="D1050" s="15">
        <v>1920</v>
      </c>
      <c r="E1050" s="16">
        <f t="shared" si="145"/>
        <v>1948.8</v>
      </c>
      <c r="F1050" s="17">
        <f t="shared" si="146"/>
        <v>1948.8</v>
      </c>
      <c r="G1050" s="18">
        <f t="shared" si="147"/>
        <v>0</v>
      </c>
      <c r="H1050" s="18">
        <v>12</v>
      </c>
      <c r="I1050" s="28" t="s">
        <v>11</v>
      </c>
      <c r="J1050" s="28">
        <v>1</v>
      </c>
      <c r="K1050" s="26">
        <v>3000</v>
      </c>
      <c r="L1050" s="21">
        <f t="shared" si="148"/>
        <v>0.53940886699507395</v>
      </c>
      <c r="M1050" s="22">
        <v>2500</v>
      </c>
      <c r="N1050" s="23">
        <f t="shared" si="150"/>
        <v>2500</v>
      </c>
      <c r="O1050" s="21">
        <f t="shared" si="149"/>
        <v>0.28284072249589493</v>
      </c>
      <c r="P1050" s="24">
        <v>2500</v>
      </c>
      <c r="Q1050" s="18">
        <f t="shared" si="151"/>
        <v>2500</v>
      </c>
      <c r="R1050" s="21">
        <f t="shared" si="144"/>
        <v>0.28284072249589493</v>
      </c>
    </row>
    <row r="1051" spans="1:18" ht="15.5" x14ac:dyDescent="0.45">
      <c r="A1051" s="12" t="s">
        <v>2142</v>
      </c>
      <c r="B1051" s="25" t="s">
        <v>2143</v>
      </c>
      <c r="C1051" s="14" t="s">
        <v>10</v>
      </c>
      <c r="D1051" s="15">
        <f>36000/12</f>
        <v>3000</v>
      </c>
      <c r="E1051" s="16">
        <f t="shared" si="145"/>
        <v>3045</v>
      </c>
      <c r="F1051" s="17">
        <f t="shared" si="146"/>
        <v>3045</v>
      </c>
      <c r="G1051" s="18">
        <f t="shared" si="147"/>
        <v>0</v>
      </c>
      <c r="H1051" s="18">
        <v>100</v>
      </c>
      <c r="I1051" s="28" t="s">
        <v>11</v>
      </c>
      <c r="J1051" s="28">
        <v>1</v>
      </c>
      <c r="K1051" s="26">
        <v>6000</v>
      </c>
      <c r="L1051" s="21">
        <f t="shared" si="148"/>
        <v>0.97044334975369462</v>
      </c>
      <c r="M1051" s="22">
        <v>4700</v>
      </c>
      <c r="N1051" s="23">
        <f t="shared" si="150"/>
        <v>4700</v>
      </c>
      <c r="O1051" s="21">
        <f t="shared" si="149"/>
        <v>0.54351395730706076</v>
      </c>
      <c r="P1051" s="24">
        <v>4500</v>
      </c>
      <c r="Q1051" s="18">
        <f t="shared" si="151"/>
        <v>4500</v>
      </c>
      <c r="R1051" s="21">
        <f t="shared" si="144"/>
        <v>0.47783251231527096</v>
      </c>
    </row>
    <row r="1052" spans="1:18" ht="15.5" x14ac:dyDescent="0.45">
      <c r="A1052" s="12" t="s">
        <v>2144</v>
      </c>
      <c r="B1052" s="25" t="s">
        <v>2145</v>
      </c>
      <c r="C1052" s="14" t="s">
        <v>10</v>
      </c>
      <c r="D1052" s="15">
        <v>9350</v>
      </c>
      <c r="E1052" s="16">
        <f t="shared" si="145"/>
        <v>9490.25</v>
      </c>
      <c r="F1052" s="17">
        <f t="shared" si="146"/>
        <v>9490.25</v>
      </c>
      <c r="G1052" s="18">
        <f t="shared" si="147"/>
        <v>0</v>
      </c>
      <c r="H1052" s="18">
        <v>100</v>
      </c>
      <c r="I1052" s="28" t="s">
        <v>11</v>
      </c>
      <c r="J1052" s="28">
        <v>1</v>
      </c>
      <c r="K1052" s="26">
        <v>12000</v>
      </c>
      <c r="L1052" s="21">
        <f t="shared" si="148"/>
        <v>0.26445562551039226</v>
      </c>
      <c r="M1052" s="22">
        <v>12000</v>
      </c>
      <c r="N1052" s="23">
        <f t="shared" si="150"/>
        <v>12000</v>
      </c>
      <c r="O1052" s="21">
        <f t="shared" si="149"/>
        <v>0.26445562551039226</v>
      </c>
      <c r="P1052" s="24">
        <v>11000</v>
      </c>
      <c r="Q1052" s="18">
        <f t="shared" si="151"/>
        <v>11000</v>
      </c>
      <c r="R1052" s="21">
        <f t="shared" si="144"/>
        <v>0.15908432338452622</v>
      </c>
    </row>
    <row r="1053" spans="1:18" ht="15.5" x14ac:dyDescent="0.45">
      <c r="A1053" s="12" t="s">
        <v>2146</v>
      </c>
      <c r="B1053" s="25" t="s">
        <v>2147</v>
      </c>
      <c r="C1053" s="14" t="s">
        <v>10</v>
      </c>
      <c r="D1053" s="16">
        <v>82288</v>
      </c>
      <c r="E1053" s="16">
        <f t="shared" si="145"/>
        <v>83522.320000000007</v>
      </c>
      <c r="F1053" s="17">
        <f t="shared" si="146"/>
        <v>83522.320000000007</v>
      </c>
      <c r="G1053" s="18">
        <f t="shared" si="147"/>
        <v>0</v>
      </c>
      <c r="H1053" s="18">
        <v>100</v>
      </c>
      <c r="I1053" s="28" t="s">
        <v>11</v>
      </c>
      <c r="J1053" s="28">
        <v>1</v>
      </c>
      <c r="K1053" s="26">
        <v>130000</v>
      </c>
      <c r="L1053" s="21">
        <f t="shared" si="148"/>
        <v>0.55647017467905568</v>
      </c>
      <c r="M1053" s="22">
        <v>123000</v>
      </c>
      <c r="N1053" s="23">
        <f t="shared" si="150"/>
        <v>123000</v>
      </c>
      <c r="O1053" s="21">
        <f t="shared" si="149"/>
        <v>0.47266024219633734</v>
      </c>
      <c r="P1053" s="24">
        <v>120000</v>
      </c>
      <c r="Q1053" s="18">
        <f t="shared" si="151"/>
        <v>120000</v>
      </c>
      <c r="R1053" s="21">
        <f t="shared" si="144"/>
        <v>0.43674169970374377</v>
      </c>
    </row>
    <row r="1054" spans="1:18" ht="15.5" x14ac:dyDescent="0.45">
      <c r="A1054" s="12" t="s">
        <v>2148</v>
      </c>
      <c r="B1054" s="25" t="s">
        <v>2149</v>
      </c>
      <c r="C1054" s="14" t="s">
        <v>10</v>
      </c>
      <c r="D1054" s="15">
        <v>22627</v>
      </c>
      <c r="E1054" s="16">
        <f t="shared" si="145"/>
        <v>22966.404999999999</v>
      </c>
      <c r="F1054" s="17">
        <f t="shared" si="146"/>
        <v>22966.404999999999</v>
      </c>
      <c r="G1054" s="18">
        <f t="shared" si="147"/>
        <v>0</v>
      </c>
      <c r="H1054" s="18">
        <v>100</v>
      </c>
      <c r="I1054" s="28" t="s">
        <v>11</v>
      </c>
      <c r="J1054" s="28">
        <v>1</v>
      </c>
      <c r="K1054" s="26">
        <v>35000</v>
      </c>
      <c r="L1054" s="21">
        <f t="shared" si="148"/>
        <v>0.52396511339062435</v>
      </c>
      <c r="M1054" s="22">
        <v>31000</v>
      </c>
      <c r="N1054" s="23">
        <f t="shared" si="150"/>
        <v>31000</v>
      </c>
      <c r="O1054" s="21">
        <f t="shared" si="149"/>
        <v>0.34979767186026728</v>
      </c>
      <c r="P1054" s="24">
        <v>30000</v>
      </c>
      <c r="Q1054" s="18">
        <f t="shared" si="151"/>
        <v>30000</v>
      </c>
      <c r="R1054" s="21">
        <f t="shared" si="144"/>
        <v>0.306255811477678</v>
      </c>
    </row>
    <row r="1055" spans="1:18" ht="15.5" x14ac:dyDescent="0.45">
      <c r="A1055" s="12" t="s">
        <v>2150</v>
      </c>
      <c r="B1055" s="25" t="s">
        <v>2151</v>
      </c>
      <c r="C1055" s="14" t="s">
        <v>10</v>
      </c>
      <c r="D1055" s="15">
        <v>1650</v>
      </c>
      <c r="E1055" s="16">
        <f t="shared" si="145"/>
        <v>1674.75</v>
      </c>
      <c r="F1055" s="17">
        <f t="shared" si="146"/>
        <v>1674.75</v>
      </c>
      <c r="G1055" s="18">
        <f t="shared" si="147"/>
        <v>0</v>
      </c>
      <c r="H1055" s="18">
        <v>100</v>
      </c>
      <c r="I1055" s="28" t="s">
        <v>11</v>
      </c>
      <c r="J1055" s="28">
        <v>1</v>
      </c>
      <c r="K1055" s="26">
        <v>5000</v>
      </c>
      <c r="L1055" s="21">
        <f t="shared" si="148"/>
        <v>1.9855202268995373</v>
      </c>
      <c r="M1055" s="22">
        <v>3000</v>
      </c>
      <c r="N1055" s="23">
        <f t="shared" si="150"/>
        <v>3000</v>
      </c>
      <c r="O1055" s="21">
        <f t="shared" si="149"/>
        <v>0.7913121361397224</v>
      </c>
      <c r="P1055" s="24">
        <v>2500</v>
      </c>
      <c r="Q1055" s="18">
        <f t="shared" si="151"/>
        <v>2500</v>
      </c>
      <c r="R1055" s="21">
        <f t="shared" ref="R1055:R1118" si="152">(Q1055-F1055)/F1055</f>
        <v>0.49276011344976861</v>
      </c>
    </row>
    <row r="1056" spans="1:18" ht="15.5" x14ac:dyDescent="0.45">
      <c r="A1056" s="12" t="s">
        <v>2152</v>
      </c>
      <c r="B1056" s="25" t="s">
        <v>2153</v>
      </c>
      <c r="C1056" s="14" t="s">
        <v>10</v>
      </c>
      <c r="D1056" s="15">
        <v>45535</v>
      </c>
      <c r="E1056" s="16">
        <f t="shared" si="145"/>
        <v>46218.025000000001</v>
      </c>
      <c r="F1056" s="17">
        <f t="shared" si="146"/>
        <v>46218.025000000001</v>
      </c>
      <c r="G1056" s="18">
        <f t="shared" si="147"/>
        <v>0</v>
      </c>
      <c r="H1056" s="18">
        <v>100</v>
      </c>
      <c r="I1056" s="28" t="s">
        <v>11</v>
      </c>
      <c r="J1056" s="28">
        <v>1</v>
      </c>
      <c r="K1056" s="26">
        <v>60000</v>
      </c>
      <c r="L1056" s="21">
        <f t="shared" si="148"/>
        <v>0.29819480603076393</v>
      </c>
      <c r="M1056" s="22">
        <v>60000</v>
      </c>
      <c r="N1056" s="23">
        <f t="shared" si="150"/>
        <v>60000</v>
      </c>
      <c r="O1056" s="21">
        <f t="shared" si="149"/>
        <v>0.29819480603076393</v>
      </c>
      <c r="P1056" s="24">
        <v>58000</v>
      </c>
      <c r="Q1056" s="18">
        <f t="shared" si="151"/>
        <v>58000</v>
      </c>
      <c r="R1056" s="21">
        <f t="shared" si="152"/>
        <v>0.25492164582973847</v>
      </c>
    </row>
    <row r="1057" spans="1:18" ht="15.5" x14ac:dyDescent="0.45">
      <c r="A1057" s="12" t="s">
        <v>2154</v>
      </c>
      <c r="B1057" s="25" t="s">
        <v>2155</v>
      </c>
      <c r="C1057" s="14" t="s">
        <v>10</v>
      </c>
      <c r="D1057" s="15">
        <v>5236</v>
      </c>
      <c r="E1057" s="16">
        <f t="shared" si="145"/>
        <v>5314.54</v>
      </c>
      <c r="F1057" s="17">
        <f t="shared" si="146"/>
        <v>5314.54</v>
      </c>
      <c r="G1057" s="18">
        <f t="shared" si="147"/>
        <v>0</v>
      </c>
      <c r="H1057" s="18">
        <v>100</v>
      </c>
      <c r="I1057" s="28" t="s">
        <v>11</v>
      </c>
      <c r="J1057" s="28">
        <v>1</v>
      </c>
      <c r="K1057" s="26">
        <v>7000</v>
      </c>
      <c r="L1057" s="21">
        <f t="shared" si="148"/>
        <v>0.31714127657332525</v>
      </c>
      <c r="M1057" s="22">
        <v>7000</v>
      </c>
      <c r="N1057" s="23">
        <f t="shared" si="150"/>
        <v>7000</v>
      </c>
      <c r="O1057" s="21">
        <f t="shared" si="149"/>
        <v>0.31714127657332525</v>
      </c>
      <c r="P1057" s="24">
        <v>6500</v>
      </c>
      <c r="Q1057" s="18">
        <f t="shared" si="151"/>
        <v>6500</v>
      </c>
      <c r="R1057" s="21">
        <f t="shared" si="152"/>
        <v>0.22305975681808773</v>
      </c>
    </row>
    <row r="1058" spans="1:18" ht="15.5" x14ac:dyDescent="0.45">
      <c r="A1058" s="12" t="s">
        <v>2156</v>
      </c>
      <c r="B1058" s="25" t="s">
        <v>2157</v>
      </c>
      <c r="C1058" s="14" t="s">
        <v>32</v>
      </c>
      <c r="D1058" s="28">
        <v>12500</v>
      </c>
      <c r="E1058" s="16">
        <f t="shared" si="145"/>
        <v>12687.5</v>
      </c>
      <c r="F1058" s="17">
        <f t="shared" si="146"/>
        <v>12687.5</v>
      </c>
      <c r="G1058" s="18">
        <f t="shared" si="147"/>
        <v>0</v>
      </c>
      <c r="H1058" s="18">
        <v>4</v>
      </c>
      <c r="I1058" s="28" t="s">
        <v>11</v>
      </c>
      <c r="J1058" s="28">
        <v>1</v>
      </c>
      <c r="K1058" s="26">
        <v>18000</v>
      </c>
      <c r="L1058" s="21">
        <f t="shared" si="148"/>
        <v>0.41871921182266009</v>
      </c>
      <c r="M1058" s="22">
        <v>17000</v>
      </c>
      <c r="N1058" s="23">
        <f t="shared" si="150"/>
        <v>17000</v>
      </c>
      <c r="O1058" s="21">
        <f t="shared" si="149"/>
        <v>0.33990147783251229</v>
      </c>
      <c r="P1058" s="24">
        <v>16000</v>
      </c>
      <c r="Q1058" s="18">
        <f t="shared" si="151"/>
        <v>16000</v>
      </c>
      <c r="R1058" s="21">
        <f t="shared" si="152"/>
        <v>0.26108374384236455</v>
      </c>
    </row>
    <row r="1059" spans="1:18" ht="15.5" x14ac:dyDescent="0.45">
      <c r="A1059" s="12" t="s">
        <v>2158</v>
      </c>
      <c r="B1059" s="25" t="s">
        <v>2159</v>
      </c>
      <c r="C1059" s="14" t="s">
        <v>10</v>
      </c>
      <c r="D1059" s="28">
        <v>34000</v>
      </c>
      <c r="E1059" s="16">
        <f t="shared" si="145"/>
        <v>34510</v>
      </c>
      <c r="F1059" s="17">
        <f t="shared" si="146"/>
        <v>34510</v>
      </c>
      <c r="G1059" s="18">
        <f t="shared" si="147"/>
        <v>0</v>
      </c>
      <c r="H1059" s="18">
        <v>3</v>
      </c>
      <c r="I1059" s="28" t="s">
        <v>11</v>
      </c>
      <c r="J1059" s="28">
        <v>1</v>
      </c>
      <c r="K1059" s="26">
        <v>45000</v>
      </c>
      <c r="L1059" s="21">
        <f t="shared" si="148"/>
        <v>0.303969863807592</v>
      </c>
      <c r="M1059" s="22">
        <v>40000</v>
      </c>
      <c r="N1059" s="23">
        <f t="shared" si="150"/>
        <v>40000</v>
      </c>
      <c r="O1059" s="21">
        <f t="shared" si="149"/>
        <v>0.15908432338452622</v>
      </c>
      <c r="P1059" s="24">
        <v>39000</v>
      </c>
      <c r="Q1059" s="18">
        <f t="shared" si="151"/>
        <v>39000</v>
      </c>
      <c r="R1059" s="21">
        <f t="shared" si="152"/>
        <v>0.13010721529991306</v>
      </c>
    </row>
    <row r="1060" spans="1:18" ht="15.5" x14ac:dyDescent="0.45">
      <c r="A1060" s="12" t="s">
        <v>2160</v>
      </c>
      <c r="B1060" s="25" t="s">
        <v>2161</v>
      </c>
      <c r="C1060" s="14" t="s">
        <v>24</v>
      </c>
      <c r="D1060" s="15">
        <v>51538</v>
      </c>
      <c r="E1060" s="16">
        <f t="shared" si="145"/>
        <v>52311.07</v>
      </c>
      <c r="F1060" s="17">
        <f t="shared" si="146"/>
        <v>52311.07</v>
      </c>
      <c r="G1060" s="18">
        <f t="shared" si="147"/>
        <v>0</v>
      </c>
      <c r="H1060" s="18">
        <v>1</v>
      </c>
      <c r="I1060" s="28" t="s">
        <v>48</v>
      </c>
      <c r="J1060" s="28">
        <v>1</v>
      </c>
      <c r="K1060" s="26">
        <v>62000</v>
      </c>
      <c r="L1060" s="21">
        <f t="shared" si="148"/>
        <v>0.18521758396454135</v>
      </c>
      <c r="M1060" s="22">
        <v>60000</v>
      </c>
      <c r="N1060" s="23">
        <f t="shared" si="150"/>
        <v>60000</v>
      </c>
      <c r="O1060" s="21">
        <f t="shared" si="149"/>
        <v>0.14698475867536259</v>
      </c>
      <c r="P1060" s="24">
        <v>60000</v>
      </c>
      <c r="Q1060" s="18">
        <f t="shared" si="151"/>
        <v>60000</v>
      </c>
      <c r="R1060" s="21">
        <f t="shared" si="152"/>
        <v>0.14698475867536259</v>
      </c>
    </row>
    <row r="1061" spans="1:18" ht="15.5" x14ac:dyDescent="0.45">
      <c r="A1061" s="12" t="s">
        <v>2162</v>
      </c>
      <c r="B1061" s="25" t="s">
        <v>2163</v>
      </c>
      <c r="C1061" s="14" t="s">
        <v>10</v>
      </c>
      <c r="D1061" s="15">
        <v>6250</v>
      </c>
      <c r="E1061" s="16">
        <f t="shared" si="145"/>
        <v>6343.75</v>
      </c>
      <c r="F1061" s="17">
        <f t="shared" si="146"/>
        <v>6343.75</v>
      </c>
      <c r="G1061" s="18">
        <f t="shared" si="147"/>
        <v>0</v>
      </c>
      <c r="H1061" s="18">
        <v>100</v>
      </c>
      <c r="I1061" s="28" t="s">
        <v>11</v>
      </c>
      <c r="J1061" s="28">
        <v>1</v>
      </c>
      <c r="K1061" s="26">
        <v>10000</v>
      </c>
      <c r="L1061" s="21">
        <f t="shared" si="148"/>
        <v>0.57635467980295563</v>
      </c>
      <c r="M1061" s="22">
        <v>8000</v>
      </c>
      <c r="N1061" s="23">
        <f t="shared" si="150"/>
        <v>8000</v>
      </c>
      <c r="O1061" s="21">
        <f t="shared" si="149"/>
        <v>0.26108374384236455</v>
      </c>
      <c r="P1061" s="24">
        <v>7500</v>
      </c>
      <c r="Q1061" s="18">
        <f t="shared" si="151"/>
        <v>7500</v>
      </c>
      <c r="R1061" s="21">
        <f t="shared" si="152"/>
        <v>0.18226600985221675</v>
      </c>
    </row>
    <row r="1062" spans="1:18" ht="15.5" x14ac:dyDescent="0.45">
      <c r="A1062" s="12" t="s">
        <v>2164</v>
      </c>
      <c r="B1062" s="25" t="s">
        <v>2165</v>
      </c>
      <c r="C1062" s="14" t="s">
        <v>10</v>
      </c>
      <c r="D1062" s="104">
        <v>45000</v>
      </c>
      <c r="E1062" s="16">
        <f t="shared" si="145"/>
        <v>45675</v>
      </c>
      <c r="F1062" s="17">
        <f t="shared" si="146"/>
        <v>45675</v>
      </c>
      <c r="G1062" s="18">
        <f t="shared" si="147"/>
        <v>0</v>
      </c>
      <c r="H1062" s="18">
        <v>100</v>
      </c>
      <c r="I1062" s="28" t="s">
        <v>11</v>
      </c>
      <c r="J1062" s="28">
        <v>1</v>
      </c>
      <c r="K1062" s="26">
        <v>60000</v>
      </c>
      <c r="L1062" s="21">
        <f t="shared" si="148"/>
        <v>0.31362889983579639</v>
      </c>
      <c r="M1062" s="22">
        <v>58000</v>
      </c>
      <c r="N1062" s="23">
        <f t="shared" si="150"/>
        <v>58000</v>
      </c>
      <c r="O1062" s="21">
        <f t="shared" si="149"/>
        <v>0.26984126984126983</v>
      </c>
      <c r="P1062" s="24">
        <v>57000</v>
      </c>
      <c r="Q1062" s="18">
        <f t="shared" si="151"/>
        <v>57000</v>
      </c>
      <c r="R1062" s="21">
        <f t="shared" si="152"/>
        <v>0.24794745484400657</v>
      </c>
    </row>
    <row r="1063" spans="1:18" ht="15.5" x14ac:dyDescent="0.45">
      <c r="A1063" s="12" t="s">
        <v>2166</v>
      </c>
      <c r="B1063" s="25" t="s">
        <v>2167</v>
      </c>
      <c r="C1063" s="14" t="s">
        <v>10</v>
      </c>
      <c r="D1063" s="28">
        <f>23000/12</f>
        <v>1916.6666666666667</v>
      </c>
      <c r="E1063" s="16">
        <f t="shared" si="145"/>
        <v>1945.4166666666667</v>
      </c>
      <c r="F1063" s="17">
        <f t="shared" si="146"/>
        <v>1945.4166666666667</v>
      </c>
      <c r="G1063" s="18">
        <f t="shared" si="147"/>
        <v>0</v>
      </c>
      <c r="H1063" s="18">
        <v>100</v>
      </c>
      <c r="I1063" s="28" t="s">
        <v>11</v>
      </c>
      <c r="J1063" s="28">
        <v>1</v>
      </c>
      <c r="K1063" s="29">
        <v>4000</v>
      </c>
      <c r="L1063" s="21">
        <f t="shared" si="148"/>
        <v>1.0561147997429854</v>
      </c>
      <c r="M1063" s="30">
        <v>3000</v>
      </c>
      <c r="N1063" s="23">
        <f t="shared" si="150"/>
        <v>3000</v>
      </c>
      <c r="O1063" s="21">
        <f t="shared" si="149"/>
        <v>0.54208609980723921</v>
      </c>
      <c r="P1063" s="24">
        <v>2500</v>
      </c>
      <c r="Q1063" s="18">
        <f t="shared" si="151"/>
        <v>2500</v>
      </c>
      <c r="R1063" s="21">
        <f t="shared" si="152"/>
        <v>0.28507174983936601</v>
      </c>
    </row>
    <row r="1064" spans="1:18" ht="15.5" x14ac:dyDescent="0.45">
      <c r="A1064" s="12" t="s">
        <v>2168</v>
      </c>
      <c r="B1064" s="25" t="s">
        <v>2169</v>
      </c>
      <c r="C1064" s="14" t="s">
        <v>10</v>
      </c>
      <c r="D1064" s="15">
        <v>14985</v>
      </c>
      <c r="E1064" s="16">
        <f t="shared" si="145"/>
        <v>15209.775</v>
      </c>
      <c r="F1064" s="17">
        <f t="shared" si="146"/>
        <v>15209.775</v>
      </c>
      <c r="G1064" s="18">
        <f t="shared" si="147"/>
        <v>0</v>
      </c>
      <c r="H1064" s="18">
        <v>100</v>
      </c>
      <c r="I1064" s="28" t="s">
        <v>11</v>
      </c>
      <c r="J1064" s="28">
        <v>1</v>
      </c>
      <c r="K1064" s="26">
        <v>20000</v>
      </c>
      <c r="L1064" s="21">
        <f t="shared" si="148"/>
        <v>0.31494384367947592</v>
      </c>
      <c r="M1064" s="22">
        <v>20000</v>
      </c>
      <c r="N1064" s="23">
        <f t="shared" si="150"/>
        <v>20000</v>
      </c>
      <c r="O1064" s="21">
        <f t="shared" si="149"/>
        <v>0.31494384367947592</v>
      </c>
      <c r="P1064" s="24">
        <v>18000</v>
      </c>
      <c r="Q1064" s="18">
        <f t="shared" si="151"/>
        <v>18000</v>
      </c>
      <c r="R1064" s="21">
        <f t="shared" si="152"/>
        <v>0.18344945931152831</v>
      </c>
    </row>
    <row r="1065" spans="1:18" ht="15.5" x14ac:dyDescent="0.45">
      <c r="A1065" s="12" t="s">
        <v>2170</v>
      </c>
      <c r="B1065" s="25" t="s">
        <v>2171</v>
      </c>
      <c r="C1065" s="14" t="s">
        <v>10</v>
      </c>
      <c r="D1065" s="104">
        <v>20000</v>
      </c>
      <c r="E1065" s="16">
        <f t="shared" si="145"/>
        <v>20300</v>
      </c>
      <c r="F1065" s="17">
        <f t="shared" si="146"/>
        <v>20300</v>
      </c>
      <c r="G1065" s="18">
        <f t="shared" si="147"/>
        <v>0</v>
      </c>
      <c r="H1065" s="18">
        <v>100</v>
      </c>
      <c r="I1065" s="28" t="s">
        <v>11</v>
      </c>
      <c r="J1065" s="28">
        <v>1</v>
      </c>
      <c r="K1065" s="26">
        <v>50000</v>
      </c>
      <c r="L1065" s="21">
        <f t="shared" si="148"/>
        <v>1.4630541871921183</v>
      </c>
      <c r="M1065" s="22">
        <v>33000</v>
      </c>
      <c r="N1065" s="23">
        <f t="shared" si="150"/>
        <v>33000</v>
      </c>
      <c r="O1065" s="21">
        <f t="shared" si="149"/>
        <v>0.62561576354679804</v>
      </c>
      <c r="P1065" s="24">
        <v>31000</v>
      </c>
      <c r="Q1065" s="18">
        <f t="shared" si="151"/>
        <v>31000</v>
      </c>
      <c r="R1065" s="21">
        <f t="shared" si="152"/>
        <v>0.52709359605911332</v>
      </c>
    </row>
    <row r="1066" spans="1:18" ht="15.5" x14ac:dyDescent="0.45">
      <c r="A1066" s="12" t="s">
        <v>2172</v>
      </c>
      <c r="B1066" s="25" t="s">
        <v>2173</v>
      </c>
      <c r="C1066" s="14" t="s">
        <v>10</v>
      </c>
      <c r="D1066" s="15">
        <v>6133</v>
      </c>
      <c r="E1066" s="16">
        <f t="shared" si="145"/>
        <v>6224.9949999999999</v>
      </c>
      <c r="F1066" s="17">
        <f t="shared" si="146"/>
        <v>6224.9949999999999</v>
      </c>
      <c r="G1066" s="18">
        <f t="shared" si="147"/>
        <v>0</v>
      </c>
      <c r="H1066" s="18">
        <v>100</v>
      </c>
      <c r="I1066" s="28" t="s">
        <v>11</v>
      </c>
      <c r="J1066" s="28">
        <v>1</v>
      </c>
      <c r="K1066" s="26">
        <v>7500</v>
      </c>
      <c r="L1066" s="21">
        <f t="shared" si="148"/>
        <v>0.20482024483553804</v>
      </c>
      <c r="M1066" s="22">
        <v>7500</v>
      </c>
      <c r="N1066" s="23">
        <f t="shared" si="150"/>
        <v>7500</v>
      </c>
      <c r="O1066" s="21">
        <f t="shared" si="149"/>
        <v>0.20482024483553804</v>
      </c>
      <c r="P1066" s="24">
        <v>7000</v>
      </c>
      <c r="Q1066" s="18">
        <f t="shared" si="151"/>
        <v>7000</v>
      </c>
      <c r="R1066" s="21">
        <f t="shared" si="152"/>
        <v>0.12449889517983551</v>
      </c>
    </row>
    <row r="1067" spans="1:18" ht="15.5" x14ac:dyDescent="0.45">
      <c r="A1067" s="12" t="s">
        <v>2174</v>
      </c>
      <c r="B1067" s="25" t="s">
        <v>2175</v>
      </c>
      <c r="C1067" s="14" t="s">
        <v>24</v>
      </c>
      <c r="D1067" s="15">
        <v>15133</v>
      </c>
      <c r="E1067" s="16">
        <f t="shared" si="145"/>
        <v>15359.995000000001</v>
      </c>
      <c r="F1067" s="17">
        <f t="shared" si="146"/>
        <v>15359.995000000001</v>
      </c>
      <c r="G1067" s="18">
        <f t="shared" si="147"/>
        <v>0</v>
      </c>
      <c r="H1067" s="18">
        <v>6</v>
      </c>
      <c r="I1067" s="28" t="s">
        <v>72</v>
      </c>
      <c r="J1067" s="28">
        <v>1</v>
      </c>
      <c r="K1067" s="26">
        <v>19000</v>
      </c>
      <c r="L1067" s="21">
        <f t="shared" si="148"/>
        <v>0.23697956932928682</v>
      </c>
      <c r="M1067" s="22">
        <v>18000</v>
      </c>
      <c r="N1067" s="23">
        <f t="shared" si="150"/>
        <v>18000</v>
      </c>
      <c r="O1067" s="21">
        <f t="shared" si="149"/>
        <v>0.17187538146985068</v>
      </c>
      <c r="P1067" s="24">
        <v>17000</v>
      </c>
      <c r="Q1067" s="18">
        <f t="shared" si="151"/>
        <v>17000</v>
      </c>
      <c r="R1067" s="21">
        <f t="shared" si="152"/>
        <v>0.10677119361041452</v>
      </c>
    </row>
    <row r="1068" spans="1:18" ht="15.5" x14ac:dyDescent="0.45">
      <c r="A1068" s="12" t="s">
        <v>2176</v>
      </c>
      <c r="B1068" s="25" t="s">
        <v>2177</v>
      </c>
      <c r="C1068" s="14" t="s">
        <v>10</v>
      </c>
      <c r="D1068" s="15">
        <v>44748</v>
      </c>
      <c r="E1068" s="16">
        <f t="shared" si="145"/>
        <v>45419.22</v>
      </c>
      <c r="F1068" s="17">
        <f t="shared" si="146"/>
        <v>4541.9220000000005</v>
      </c>
      <c r="G1068" s="18">
        <f t="shared" si="147"/>
        <v>0</v>
      </c>
      <c r="H1068" s="18">
        <v>10</v>
      </c>
      <c r="I1068" s="28" t="s">
        <v>29</v>
      </c>
      <c r="J1068" s="28">
        <v>10</v>
      </c>
      <c r="K1068" s="26">
        <v>6000</v>
      </c>
      <c r="L1068" s="21">
        <f t="shared" si="148"/>
        <v>0.32102664907059159</v>
      </c>
      <c r="M1068" s="22">
        <v>55000</v>
      </c>
      <c r="N1068" s="23">
        <f t="shared" si="150"/>
        <v>5500</v>
      </c>
      <c r="O1068" s="21">
        <f t="shared" si="149"/>
        <v>0.21094109498137559</v>
      </c>
      <c r="P1068" s="24">
        <v>55000</v>
      </c>
      <c r="Q1068" s="18">
        <f t="shared" si="151"/>
        <v>5500</v>
      </c>
      <c r="R1068" s="21">
        <f t="shared" si="152"/>
        <v>0.21094109498137559</v>
      </c>
    </row>
    <row r="1069" spans="1:18" ht="15.5" x14ac:dyDescent="0.45">
      <c r="A1069" s="12" t="s">
        <v>2178</v>
      </c>
      <c r="B1069" s="25" t="s">
        <v>2179</v>
      </c>
      <c r="C1069" s="14" t="s">
        <v>10</v>
      </c>
      <c r="D1069" s="15">
        <v>25000</v>
      </c>
      <c r="E1069" s="16">
        <f t="shared" si="145"/>
        <v>25375</v>
      </c>
      <c r="F1069" s="17">
        <f t="shared" si="146"/>
        <v>2537.5</v>
      </c>
      <c r="G1069" s="18">
        <f t="shared" si="147"/>
        <v>0</v>
      </c>
      <c r="H1069" s="18">
        <v>100</v>
      </c>
      <c r="I1069" s="28" t="s">
        <v>586</v>
      </c>
      <c r="J1069" s="28">
        <v>10</v>
      </c>
      <c r="K1069" s="26">
        <v>5000</v>
      </c>
      <c r="L1069" s="21">
        <f t="shared" si="148"/>
        <v>0.97044334975369462</v>
      </c>
      <c r="M1069" s="22">
        <v>30000</v>
      </c>
      <c r="N1069" s="23">
        <f t="shared" si="150"/>
        <v>3000</v>
      </c>
      <c r="O1069" s="21">
        <f t="shared" si="149"/>
        <v>0.18226600985221675</v>
      </c>
      <c r="P1069" s="24">
        <v>29000</v>
      </c>
      <c r="Q1069" s="18">
        <f t="shared" si="151"/>
        <v>2900</v>
      </c>
      <c r="R1069" s="21">
        <f t="shared" si="152"/>
        <v>0.14285714285714285</v>
      </c>
    </row>
    <row r="1070" spans="1:18" ht="15.5" x14ac:dyDescent="0.45">
      <c r="A1070" s="12" t="s">
        <v>2180</v>
      </c>
      <c r="B1070" s="25" t="s">
        <v>2181</v>
      </c>
      <c r="C1070" s="14" t="s">
        <v>10</v>
      </c>
      <c r="D1070" s="15">
        <v>28000</v>
      </c>
      <c r="E1070" s="16">
        <f t="shared" si="145"/>
        <v>28420</v>
      </c>
      <c r="F1070" s="17">
        <f t="shared" si="146"/>
        <v>2842</v>
      </c>
      <c r="G1070" s="18">
        <f t="shared" si="147"/>
        <v>0</v>
      </c>
      <c r="H1070" s="18">
        <v>100</v>
      </c>
      <c r="I1070" s="28" t="s">
        <v>586</v>
      </c>
      <c r="J1070" s="28">
        <v>10</v>
      </c>
      <c r="K1070" s="26">
        <v>5000</v>
      </c>
      <c r="L1070" s="21">
        <f t="shared" si="148"/>
        <v>0.7593244194229416</v>
      </c>
      <c r="M1070" s="22">
        <v>35000</v>
      </c>
      <c r="N1070" s="23">
        <f t="shared" si="150"/>
        <v>3500</v>
      </c>
      <c r="O1070" s="21">
        <f t="shared" si="149"/>
        <v>0.23152709359605911</v>
      </c>
      <c r="P1070" s="24">
        <v>32000</v>
      </c>
      <c r="Q1070" s="18">
        <f t="shared" si="151"/>
        <v>3200</v>
      </c>
      <c r="R1070" s="21">
        <f t="shared" si="152"/>
        <v>0.12596762843068263</v>
      </c>
    </row>
    <row r="1071" spans="1:18" ht="15.5" x14ac:dyDescent="0.45">
      <c r="A1071" s="12" t="s">
        <v>2182</v>
      </c>
      <c r="B1071" s="25" t="s">
        <v>2183</v>
      </c>
      <c r="C1071" s="14" t="s">
        <v>10</v>
      </c>
      <c r="D1071" s="15">
        <v>90000</v>
      </c>
      <c r="E1071" s="16">
        <f t="shared" si="145"/>
        <v>91350</v>
      </c>
      <c r="F1071" s="17">
        <f t="shared" si="146"/>
        <v>91350</v>
      </c>
      <c r="G1071" s="18">
        <f t="shared" si="147"/>
        <v>0</v>
      </c>
      <c r="H1071" s="33">
        <v>4</v>
      </c>
      <c r="I1071" s="28" t="s">
        <v>1786</v>
      </c>
      <c r="J1071" s="28">
        <v>1</v>
      </c>
      <c r="K1071" s="26">
        <v>130000</v>
      </c>
      <c r="L1071" s="21">
        <f t="shared" si="148"/>
        <v>0.42309797482211275</v>
      </c>
      <c r="M1071" s="22">
        <v>120000</v>
      </c>
      <c r="N1071" s="23">
        <f t="shared" si="150"/>
        <v>120000</v>
      </c>
      <c r="O1071" s="21">
        <f t="shared" si="149"/>
        <v>0.31362889983579639</v>
      </c>
      <c r="P1071" s="24">
        <v>120000</v>
      </c>
      <c r="Q1071" s="18">
        <f t="shared" si="151"/>
        <v>120000</v>
      </c>
      <c r="R1071" s="21">
        <f t="shared" si="152"/>
        <v>0.31362889983579639</v>
      </c>
    </row>
    <row r="1072" spans="1:18" ht="15.5" x14ac:dyDescent="0.45">
      <c r="A1072" s="12" t="s">
        <v>2184</v>
      </c>
      <c r="B1072" s="25" t="s">
        <v>2185</v>
      </c>
      <c r="C1072" s="14" t="s">
        <v>10</v>
      </c>
      <c r="D1072" s="15">
        <v>95000</v>
      </c>
      <c r="E1072" s="16">
        <f t="shared" si="145"/>
        <v>96425</v>
      </c>
      <c r="F1072" s="17">
        <f t="shared" si="146"/>
        <v>96425</v>
      </c>
      <c r="G1072" s="18">
        <f t="shared" si="147"/>
        <v>0</v>
      </c>
      <c r="H1072" s="18">
        <v>100</v>
      </c>
      <c r="I1072" s="28" t="s">
        <v>11</v>
      </c>
      <c r="J1072" s="28">
        <v>1</v>
      </c>
      <c r="K1072" s="26">
        <v>120000</v>
      </c>
      <c r="L1072" s="21">
        <f t="shared" si="148"/>
        <v>0.24449053668654394</v>
      </c>
      <c r="M1072" s="22">
        <v>112000</v>
      </c>
      <c r="N1072" s="23">
        <f t="shared" si="150"/>
        <v>112000</v>
      </c>
      <c r="O1072" s="21">
        <f t="shared" si="149"/>
        <v>0.16152450090744103</v>
      </c>
      <c r="P1072" s="24">
        <v>110000</v>
      </c>
      <c r="Q1072" s="18">
        <f t="shared" si="151"/>
        <v>110000</v>
      </c>
      <c r="R1072" s="21">
        <f t="shared" si="152"/>
        <v>0.14078299196266528</v>
      </c>
    </row>
    <row r="1073" spans="1:18" ht="15.5" x14ac:dyDescent="0.45">
      <c r="A1073" s="12" t="s">
        <v>2186</v>
      </c>
      <c r="B1073" s="25" t="s">
        <v>2187</v>
      </c>
      <c r="C1073" s="14" t="s">
        <v>32</v>
      </c>
      <c r="D1073" s="15">
        <v>5900</v>
      </c>
      <c r="E1073" s="16">
        <f t="shared" si="145"/>
        <v>5988.5</v>
      </c>
      <c r="F1073" s="17">
        <f t="shared" si="146"/>
        <v>5988.5</v>
      </c>
      <c r="G1073" s="18">
        <f t="shared" si="147"/>
        <v>0</v>
      </c>
      <c r="H1073" s="18">
        <v>30</v>
      </c>
      <c r="I1073" s="28" t="s">
        <v>33</v>
      </c>
      <c r="J1073" s="28">
        <v>1</v>
      </c>
      <c r="K1073" s="26">
        <v>8000</v>
      </c>
      <c r="L1073" s="21">
        <f t="shared" si="148"/>
        <v>0.33589379644318279</v>
      </c>
      <c r="M1073" s="22">
        <v>7000</v>
      </c>
      <c r="N1073" s="23">
        <f t="shared" si="150"/>
        <v>7000</v>
      </c>
      <c r="O1073" s="21">
        <f t="shared" si="149"/>
        <v>0.16890707188778492</v>
      </c>
      <c r="P1073" s="24">
        <v>6700</v>
      </c>
      <c r="Q1073" s="18">
        <f t="shared" si="151"/>
        <v>6700</v>
      </c>
      <c r="R1073" s="21">
        <f t="shared" si="152"/>
        <v>0.11881105452116557</v>
      </c>
    </row>
    <row r="1074" spans="1:18" ht="15.5" x14ac:dyDescent="0.45">
      <c r="A1074" s="12" t="s">
        <v>2188</v>
      </c>
      <c r="B1074" s="25" t="s">
        <v>2189</v>
      </c>
      <c r="C1074" s="14" t="s">
        <v>24</v>
      </c>
      <c r="D1074" s="15">
        <v>101250</v>
      </c>
      <c r="E1074" s="16">
        <f t="shared" si="145"/>
        <v>102768.75</v>
      </c>
      <c r="F1074" s="17">
        <f t="shared" si="146"/>
        <v>10276.875</v>
      </c>
      <c r="G1074" s="18">
        <f t="shared" si="147"/>
        <v>0</v>
      </c>
      <c r="H1074" s="18">
        <v>100</v>
      </c>
      <c r="I1074" s="28" t="s">
        <v>29</v>
      </c>
      <c r="J1074" s="28">
        <v>10</v>
      </c>
      <c r="K1074" s="26">
        <v>13000</v>
      </c>
      <c r="L1074" s="21">
        <f t="shared" si="148"/>
        <v>0.2649759776196558</v>
      </c>
      <c r="M1074" s="22">
        <v>120000</v>
      </c>
      <c r="N1074" s="23">
        <f t="shared" si="150"/>
        <v>12000</v>
      </c>
      <c r="O1074" s="21">
        <f t="shared" si="149"/>
        <v>0.16767013318737456</v>
      </c>
      <c r="P1074" s="24">
        <v>116000</v>
      </c>
      <c r="Q1074" s="18">
        <f t="shared" si="151"/>
        <v>11600</v>
      </c>
      <c r="R1074" s="21">
        <f t="shared" si="152"/>
        <v>0.12874779541446207</v>
      </c>
    </row>
    <row r="1075" spans="1:18" ht="15.5" x14ac:dyDescent="0.45">
      <c r="A1075" s="12" t="s">
        <v>2190</v>
      </c>
      <c r="B1075" s="25" t="s">
        <v>2191</v>
      </c>
      <c r="C1075" s="14" t="s">
        <v>10</v>
      </c>
      <c r="D1075" s="15">
        <v>13320</v>
      </c>
      <c r="E1075" s="16">
        <f t="shared" ref="E1075:E1101" si="153">(D1075*1.5%)+D1075</f>
        <v>13519.8</v>
      </c>
      <c r="F1075" s="17">
        <f t="shared" si="146"/>
        <v>13519.8</v>
      </c>
      <c r="G1075" s="18">
        <f t="shared" si="147"/>
        <v>0</v>
      </c>
      <c r="H1075" s="18">
        <v>100</v>
      </c>
      <c r="I1075" s="28" t="s">
        <v>586</v>
      </c>
      <c r="J1075" s="28">
        <v>1</v>
      </c>
      <c r="K1075" s="26">
        <v>20000</v>
      </c>
      <c r="L1075" s="21">
        <f t="shared" si="148"/>
        <v>0.47931182413941043</v>
      </c>
      <c r="M1075" s="22">
        <v>16000</v>
      </c>
      <c r="N1075" s="23">
        <f t="shared" si="150"/>
        <v>16000</v>
      </c>
      <c r="O1075" s="21">
        <f t="shared" si="149"/>
        <v>0.18344945931152834</v>
      </c>
      <c r="P1075" s="24">
        <v>15500</v>
      </c>
      <c r="Q1075" s="18">
        <f t="shared" si="151"/>
        <v>15500</v>
      </c>
      <c r="R1075" s="21">
        <f t="shared" si="152"/>
        <v>0.14646666370804309</v>
      </c>
    </row>
    <row r="1076" spans="1:18" ht="15.5" x14ac:dyDescent="0.45">
      <c r="A1076" s="12" t="s">
        <v>2192</v>
      </c>
      <c r="B1076" s="25" t="s">
        <v>2193</v>
      </c>
      <c r="C1076" s="14" t="s">
        <v>10</v>
      </c>
      <c r="D1076" s="15">
        <v>210000</v>
      </c>
      <c r="E1076" s="16">
        <f t="shared" si="153"/>
        <v>213150</v>
      </c>
      <c r="F1076" s="17">
        <f t="shared" si="146"/>
        <v>213150</v>
      </c>
      <c r="G1076" s="18">
        <f t="shared" si="147"/>
        <v>0</v>
      </c>
      <c r="H1076" s="18">
        <v>1</v>
      </c>
      <c r="I1076" s="28" t="s">
        <v>92</v>
      </c>
      <c r="J1076" s="28">
        <v>1</v>
      </c>
      <c r="K1076" s="26">
        <v>260000</v>
      </c>
      <c r="L1076" s="21">
        <f t="shared" si="148"/>
        <v>0.2197982641332395</v>
      </c>
      <c r="M1076" s="22">
        <v>245000</v>
      </c>
      <c r="N1076" s="23">
        <f t="shared" si="150"/>
        <v>245000</v>
      </c>
      <c r="O1076" s="21">
        <f t="shared" si="149"/>
        <v>0.14942528735632185</v>
      </c>
      <c r="P1076" s="24">
        <v>245000</v>
      </c>
      <c r="Q1076" s="18">
        <f t="shared" si="151"/>
        <v>245000</v>
      </c>
      <c r="R1076" s="21">
        <f t="shared" si="152"/>
        <v>0.14942528735632185</v>
      </c>
    </row>
    <row r="1077" spans="1:18" ht="15.5" x14ac:dyDescent="0.45">
      <c r="A1077" s="12" t="s">
        <v>2194</v>
      </c>
      <c r="B1077" s="25" t="s">
        <v>2195</v>
      </c>
      <c r="C1077" s="14" t="s">
        <v>32</v>
      </c>
      <c r="D1077" s="103">
        <v>21640</v>
      </c>
      <c r="E1077" s="16">
        <f t="shared" si="153"/>
        <v>21964.6</v>
      </c>
      <c r="F1077" s="17">
        <f t="shared" si="146"/>
        <v>4392.92</v>
      </c>
      <c r="G1077" s="18">
        <f t="shared" si="147"/>
        <v>0</v>
      </c>
      <c r="H1077" s="18">
        <v>50</v>
      </c>
      <c r="I1077" s="19" t="s">
        <v>29</v>
      </c>
      <c r="J1077" s="19">
        <v>5</v>
      </c>
      <c r="K1077" s="26">
        <v>8000</v>
      </c>
      <c r="L1077" s="21">
        <f t="shared" si="148"/>
        <v>0.8211121531919543</v>
      </c>
      <c r="M1077" s="22">
        <v>27000</v>
      </c>
      <c r="N1077" s="23">
        <f t="shared" si="150"/>
        <v>5400</v>
      </c>
      <c r="O1077" s="21">
        <f t="shared" si="149"/>
        <v>0.22925070340456916</v>
      </c>
      <c r="P1077" s="24">
        <v>26000</v>
      </c>
      <c r="Q1077" s="18">
        <f t="shared" si="151"/>
        <v>5200</v>
      </c>
      <c r="R1077" s="21">
        <f t="shared" si="152"/>
        <v>0.18372289957477028</v>
      </c>
    </row>
    <row r="1078" spans="1:18" ht="15.5" x14ac:dyDescent="0.45">
      <c r="A1078" s="12" t="s">
        <v>2196</v>
      </c>
      <c r="B1078" s="25" t="s">
        <v>2197</v>
      </c>
      <c r="C1078" s="14" t="s">
        <v>32</v>
      </c>
      <c r="D1078" s="28">
        <v>37801</v>
      </c>
      <c r="E1078" s="16">
        <f t="shared" si="153"/>
        <v>38368.014999999999</v>
      </c>
      <c r="F1078" s="17">
        <f t="shared" si="146"/>
        <v>3836.8015</v>
      </c>
      <c r="G1078" s="18">
        <f t="shared" si="147"/>
        <v>0</v>
      </c>
      <c r="H1078" s="18">
        <v>10</v>
      </c>
      <c r="I1078" s="28" t="s">
        <v>29</v>
      </c>
      <c r="J1078" s="28">
        <v>10</v>
      </c>
      <c r="K1078" s="26">
        <v>6000</v>
      </c>
      <c r="L1078" s="21">
        <f t="shared" si="148"/>
        <v>0.56380255793790734</v>
      </c>
      <c r="M1078" s="22">
        <v>48000</v>
      </c>
      <c r="N1078" s="23">
        <f t="shared" si="150"/>
        <v>4800</v>
      </c>
      <c r="O1078" s="21">
        <f t="shared" si="149"/>
        <v>0.2510420463503259</v>
      </c>
      <c r="P1078" s="24">
        <v>46000</v>
      </c>
      <c r="Q1078" s="18">
        <f t="shared" si="151"/>
        <v>4600</v>
      </c>
      <c r="R1078" s="21">
        <f t="shared" si="152"/>
        <v>0.19891529441906233</v>
      </c>
    </row>
    <row r="1079" spans="1:18" ht="15.5" x14ac:dyDescent="0.45">
      <c r="A1079" s="12" t="s">
        <v>2198</v>
      </c>
      <c r="B1079" s="25" t="s">
        <v>2199</v>
      </c>
      <c r="C1079" s="14" t="s">
        <v>32</v>
      </c>
      <c r="D1079" s="15">
        <v>22725</v>
      </c>
      <c r="E1079" s="16">
        <f t="shared" si="153"/>
        <v>23065.875</v>
      </c>
      <c r="F1079" s="17">
        <f t="shared" si="146"/>
        <v>4613.1750000000002</v>
      </c>
      <c r="G1079" s="18">
        <f t="shared" si="147"/>
        <v>0</v>
      </c>
      <c r="H1079" s="18">
        <v>100</v>
      </c>
      <c r="I1079" s="19" t="s">
        <v>29</v>
      </c>
      <c r="J1079" s="19">
        <v>5</v>
      </c>
      <c r="K1079" s="56">
        <v>7000</v>
      </c>
      <c r="L1079" s="21">
        <f t="shared" si="148"/>
        <v>0.51739311862220694</v>
      </c>
      <c r="M1079" s="22">
        <v>30000</v>
      </c>
      <c r="N1079" s="23">
        <f t="shared" si="150"/>
        <v>6000</v>
      </c>
      <c r="O1079" s="21">
        <f t="shared" si="149"/>
        <v>0.30062267310474883</v>
      </c>
      <c r="P1079" s="24">
        <v>26000</v>
      </c>
      <c r="Q1079" s="18">
        <f t="shared" si="151"/>
        <v>5200</v>
      </c>
      <c r="R1079" s="21">
        <f t="shared" si="152"/>
        <v>0.12720631669078233</v>
      </c>
    </row>
    <row r="1080" spans="1:18" ht="15.5" x14ac:dyDescent="0.45">
      <c r="A1080" s="12" t="s">
        <v>2200</v>
      </c>
      <c r="B1080" s="25" t="s">
        <v>2201</v>
      </c>
      <c r="C1080" s="14" t="s">
        <v>32</v>
      </c>
      <c r="D1080" s="15">
        <v>5699</v>
      </c>
      <c r="E1080" s="16">
        <f t="shared" si="153"/>
        <v>5784.4849999999997</v>
      </c>
      <c r="F1080" s="17">
        <f t="shared" si="146"/>
        <v>5784.4849999999997</v>
      </c>
      <c r="G1080" s="18">
        <f t="shared" si="147"/>
        <v>0</v>
      </c>
      <c r="H1080" s="18">
        <v>100</v>
      </c>
      <c r="I1080" s="28" t="s">
        <v>33</v>
      </c>
      <c r="J1080" s="28">
        <v>1</v>
      </c>
      <c r="K1080" s="26">
        <v>7000</v>
      </c>
      <c r="L1080" s="21">
        <f t="shared" si="148"/>
        <v>0.21013365926266564</v>
      </c>
      <c r="M1080" s="22">
        <v>6700</v>
      </c>
      <c r="N1080" s="23">
        <f t="shared" si="150"/>
        <v>6700</v>
      </c>
      <c r="O1080" s="21">
        <f t="shared" si="149"/>
        <v>0.15827078815140852</v>
      </c>
      <c r="P1080" s="24">
        <v>6400</v>
      </c>
      <c r="Q1080" s="18">
        <f t="shared" si="151"/>
        <v>6400</v>
      </c>
      <c r="R1080" s="21">
        <f t="shared" si="152"/>
        <v>0.10640791704015143</v>
      </c>
    </row>
    <row r="1081" spans="1:18" ht="15.5" x14ac:dyDescent="0.45">
      <c r="A1081" s="12" t="s">
        <v>2202</v>
      </c>
      <c r="B1081" s="25" t="s">
        <v>2203</v>
      </c>
      <c r="C1081" s="14" t="s">
        <v>32</v>
      </c>
      <c r="D1081" s="15">
        <v>4176</v>
      </c>
      <c r="E1081" s="16">
        <f t="shared" si="153"/>
        <v>4238.6400000000003</v>
      </c>
      <c r="F1081" s="17">
        <f t="shared" si="146"/>
        <v>4238.6400000000003</v>
      </c>
      <c r="G1081" s="18">
        <f t="shared" si="147"/>
        <v>0</v>
      </c>
      <c r="H1081" s="18">
        <v>100</v>
      </c>
      <c r="I1081" s="28" t="s">
        <v>33</v>
      </c>
      <c r="J1081" s="28">
        <v>1</v>
      </c>
      <c r="K1081" s="26">
        <v>6000</v>
      </c>
      <c r="L1081" s="21">
        <f t="shared" si="148"/>
        <v>0.41554838344374601</v>
      </c>
      <c r="M1081" s="22">
        <v>4800</v>
      </c>
      <c r="N1081" s="23">
        <f t="shared" si="150"/>
        <v>4800</v>
      </c>
      <c r="O1081" s="21">
        <f t="shared" si="149"/>
        <v>0.1324387067549968</v>
      </c>
      <c r="P1081" s="24">
        <v>4800</v>
      </c>
      <c r="Q1081" s="18">
        <f t="shared" si="151"/>
        <v>4800</v>
      </c>
      <c r="R1081" s="21">
        <f t="shared" si="152"/>
        <v>0.1324387067549968</v>
      </c>
    </row>
    <row r="1082" spans="1:18" ht="15.5" x14ac:dyDescent="0.45">
      <c r="A1082" s="12" t="s">
        <v>2204</v>
      </c>
      <c r="B1082" s="25" t="s">
        <v>2205</v>
      </c>
      <c r="C1082" s="14" t="s">
        <v>32</v>
      </c>
      <c r="D1082" s="28">
        <v>4134</v>
      </c>
      <c r="E1082" s="16">
        <f t="shared" si="153"/>
        <v>4196.01</v>
      </c>
      <c r="F1082" s="17">
        <f t="shared" si="146"/>
        <v>4196.01</v>
      </c>
      <c r="G1082" s="18">
        <f t="shared" si="147"/>
        <v>0</v>
      </c>
      <c r="H1082" s="18">
        <v>100</v>
      </c>
      <c r="I1082" s="28" t="s">
        <v>33</v>
      </c>
      <c r="J1082" s="28">
        <v>1</v>
      </c>
      <c r="K1082" s="26">
        <v>5000</v>
      </c>
      <c r="L1082" s="21">
        <f t="shared" si="148"/>
        <v>0.19160821828355978</v>
      </c>
      <c r="M1082" s="22">
        <v>4900</v>
      </c>
      <c r="N1082" s="23">
        <f t="shared" si="150"/>
        <v>4900</v>
      </c>
      <c r="O1082" s="21">
        <f t="shared" si="149"/>
        <v>0.16777605391788861</v>
      </c>
      <c r="P1082" s="24">
        <v>4700</v>
      </c>
      <c r="Q1082" s="18">
        <f t="shared" si="151"/>
        <v>4700</v>
      </c>
      <c r="R1082" s="21">
        <f t="shared" si="152"/>
        <v>0.12011172518654621</v>
      </c>
    </row>
    <row r="1083" spans="1:18" ht="15.5" x14ac:dyDescent="0.45">
      <c r="A1083" s="12" t="s">
        <v>2206</v>
      </c>
      <c r="B1083" s="25" t="s">
        <v>2207</v>
      </c>
      <c r="C1083" s="14" t="s">
        <v>32</v>
      </c>
      <c r="D1083" s="15">
        <v>3164</v>
      </c>
      <c r="E1083" s="16">
        <f t="shared" si="153"/>
        <v>3211.46</v>
      </c>
      <c r="F1083" s="17">
        <f t="shared" si="146"/>
        <v>3211.46</v>
      </c>
      <c r="G1083" s="18">
        <f t="shared" si="147"/>
        <v>0</v>
      </c>
      <c r="H1083" s="18">
        <v>100</v>
      </c>
      <c r="I1083" s="28" t="s">
        <v>33</v>
      </c>
      <c r="J1083" s="28">
        <v>1</v>
      </c>
      <c r="K1083" s="26">
        <v>6000</v>
      </c>
      <c r="L1083" s="21">
        <f t="shared" si="148"/>
        <v>0.86830911797126542</v>
      </c>
      <c r="M1083" s="22">
        <v>4500</v>
      </c>
      <c r="N1083" s="23">
        <f t="shared" si="150"/>
        <v>4500</v>
      </c>
      <c r="O1083" s="21">
        <f t="shared" si="149"/>
        <v>0.40123183847844907</v>
      </c>
      <c r="P1083" s="24">
        <v>4300</v>
      </c>
      <c r="Q1083" s="18">
        <f t="shared" si="151"/>
        <v>4300</v>
      </c>
      <c r="R1083" s="21">
        <f t="shared" si="152"/>
        <v>0.33895486787940687</v>
      </c>
    </row>
    <row r="1084" spans="1:18" ht="15.5" x14ac:dyDescent="0.45">
      <c r="A1084" s="12" t="s">
        <v>2208</v>
      </c>
      <c r="B1084" s="25" t="s">
        <v>2209</v>
      </c>
      <c r="C1084" s="14" t="s">
        <v>32</v>
      </c>
      <c r="D1084" s="15">
        <v>9990</v>
      </c>
      <c r="E1084" s="16">
        <f t="shared" si="153"/>
        <v>10139.85</v>
      </c>
      <c r="F1084" s="17">
        <f t="shared" si="146"/>
        <v>10139.85</v>
      </c>
      <c r="G1084" s="18">
        <f t="shared" si="147"/>
        <v>0</v>
      </c>
      <c r="H1084" s="18">
        <v>100</v>
      </c>
      <c r="I1084" s="28" t="s">
        <v>33</v>
      </c>
      <c r="J1084" s="28">
        <v>1</v>
      </c>
      <c r="K1084" s="26">
        <v>13000</v>
      </c>
      <c r="L1084" s="21">
        <f t="shared" si="148"/>
        <v>0.28207024758748894</v>
      </c>
      <c r="M1084" s="22">
        <v>12000</v>
      </c>
      <c r="N1084" s="23">
        <f t="shared" si="150"/>
        <v>12000</v>
      </c>
      <c r="O1084" s="21">
        <f t="shared" si="149"/>
        <v>0.18344945931152823</v>
      </c>
      <c r="P1084" s="24">
        <v>12000</v>
      </c>
      <c r="Q1084" s="18">
        <f t="shared" si="151"/>
        <v>12000</v>
      </c>
      <c r="R1084" s="21">
        <f t="shared" si="152"/>
        <v>0.18344945931152823</v>
      </c>
    </row>
    <row r="1085" spans="1:18" ht="15.5" x14ac:dyDescent="0.45">
      <c r="A1085" s="12" t="s">
        <v>2210</v>
      </c>
      <c r="B1085" s="25" t="s">
        <v>2211</v>
      </c>
      <c r="C1085" s="14" t="s">
        <v>10</v>
      </c>
      <c r="D1085" s="15">
        <v>27195</v>
      </c>
      <c r="E1085" s="16">
        <f t="shared" si="153"/>
        <v>27602.924999999999</v>
      </c>
      <c r="F1085" s="17">
        <f t="shared" si="146"/>
        <v>9200.9750000000004</v>
      </c>
      <c r="G1085" s="18">
        <f t="shared" si="147"/>
        <v>0</v>
      </c>
      <c r="H1085" s="18">
        <v>100</v>
      </c>
      <c r="I1085" s="28" t="s">
        <v>29</v>
      </c>
      <c r="J1085" s="28">
        <v>3</v>
      </c>
      <c r="K1085" s="29">
        <v>15000</v>
      </c>
      <c r="L1085" s="21">
        <f t="shared" si="148"/>
        <v>0.63026201027608486</v>
      </c>
      <c r="M1085" s="30">
        <v>38000</v>
      </c>
      <c r="N1085" s="23">
        <f t="shared" si="150"/>
        <v>12666.666666666666</v>
      </c>
      <c r="O1085" s="21">
        <f t="shared" si="149"/>
        <v>0.37666569756647156</v>
      </c>
      <c r="P1085" s="24">
        <v>36000</v>
      </c>
      <c r="Q1085" s="18">
        <f t="shared" si="151"/>
        <v>12000</v>
      </c>
      <c r="R1085" s="21">
        <f t="shared" si="152"/>
        <v>0.30420960822086784</v>
      </c>
    </row>
    <row r="1086" spans="1:18" ht="15.5" x14ac:dyDescent="0.45">
      <c r="A1086" s="12" t="s">
        <v>2212</v>
      </c>
      <c r="B1086" s="25" t="s">
        <v>2213</v>
      </c>
      <c r="C1086" s="14" t="s">
        <v>32</v>
      </c>
      <c r="D1086" s="15">
        <v>1843</v>
      </c>
      <c r="E1086" s="16">
        <f t="shared" si="153"/>
        <v>1870.645</v>
      </c>
      <c r="F1086" s="17">
        <f t="shared" si="146"/>
        <v>1870.645</v>
      </c>
      <c r="G1086" s="18">
        <f t="shared" si="147"/>
        <v>0</v>
      </c>
      <c r="H1086" s="18">
        <v>100</v>
      </c>
      <c r="I1086" s="19" t="s">
        <v>262</v>
      </c>
      <c r="J1086" s="19">
        <v>1</v>
      </c>
      <c r="K1086" s="26">
        <v>8000</v>
      </c>
      <c r="L1086" s="21">
        <f t="shared" si="148"/>
        <v>3.276599782427986</v>
      </c>
      <c r="M1086" s="22">
        <v>3000</v>
      </c>
      <c r="N1086" s="23">
        <f t="shared" si="150"/>
        <v>3000</v>
      </c>
      <c r="O1086" s="21">
        <f t="shared" si="149"/>
        <v>0.6037249184104948</v>
      </c>
      <c r="P1086" s="70">
        <v>2500</v>
      </c>
      <c r="Q1086" s="18">
        <f t="shared" si="151"/>
        <v>2500</v>
      </c>
      <c r="R1086" s="21">
        <f t="shared" si="152"/>
        <v>0.33643743200874565</v>
      </c>
    </row>
    <row r="1087" spans="1:18" ht="15.5" x14ac:dyDescent="0.45">
      <c r="A1087" s="12" t="s">
        <v>2214</v>
      </c>
      <c r="B1087" s="25" t="s">
        <v>2215</v>
      </c>
      <c r="C1087" s="14" t="s">
        <v>32</v>
      </c>
      <c r="D1087" s="15">
        <v>2497</v>
      </c>
      <c r="E1087" s="16">
        <f t="shared" si="153"/>
        <v>2534.4549999999999</v>
      </c>
      <c r="F1087" s="17">
        <f t="shared" si="146"/>
        <v>2534.4549999999999</v>
      </c>
      <c r="G1087" s="18">
        <f t="shared" si="147"/>
        <v>0</v>
      </c>
      <c r="H1087" s="18">
        <v>100</v>
      </c>
      <c r="I1087" s="19" t="s">
        <v>262</v>
      </c>
      <c r="J1087" s="19">
        <v>1</v>
      </c>
      <c r="K1087" s="26">
        <v>8000</v>
      </c>
      <c r="L1087" s="21">
        <f t="shared" si="148"/>
        <v>2.1564971561933435</v>
      </c>
      <c r="M1087" s="22">
        <v>3000</v>
      </c>
      <c r="N1087" s="23">
        <f t="shared" si="150"/>
        <v>3000</v>
      </c>
      <c r="O1087" s="21">
        <f t="shared" si="149"/>
        <v>0.18368643357250378</v>
      </c>
      <c r="P1087" s="70">
        <v>3000</v>
      </c>
      <c r="Q1087" s="18">
        <f t="shared" si="151"/>
        <v>3000</v>
      </c>
      <c r="R1087" s="21">
        <f t="shared" si="152"/>
        <v>0.18368643357250378</v>
      </c>
    </row>
    <row r="1088" spans="1:18" ht="15.5" x14ac:dyDescent="0.45">
      <c r="A1088" s="12" t="s">
        <v>2216</v>
      </c>
      <c r="B1088" s="25" t="s">
        <v>2217</v>
      </c>
      <c r="C1088" s="14" t="s">
        <v>32</v>
      </c>
      <c r="D1088" s="15">
        <v>1450</v>
      </c>
      <c r="E1088" s="16">
        <f t="shared" si="153"/>
        <v>1471.75</v>
      </c>
      <c r="F1088" s="17">
        <f t="shared" si="146"/>
        <v>1471.75</v>
      </c>
      <c r="G1088" s="18">
        <f t="shared" si="147"/>
        <v>0</v>
      </c>
      <c r="H1088" s="18">
        <v>100</v>
      </c>
      <c r="I1088" s="19" t="s">
        <v>262</v>
      </c>
      <c r="J1088" s="19">
        <v>1</v>
      </c>
      <c r="K1088" s="26">
        <v>5000</v>
      </c>
      <c r="L1088" s="21">
        <f t="shared" si="148"/>
        <v>2.3973161202649909</v>
      </c>
      <c r="M1088" s="22">
        <v>3000</v>
      </c>
      <c r="N1088" s="23">
        <f t="shared" si="150"/>
        <v>3000</v>
      </c>
      <c r="O1088" s="21">
        <f t="shared" si="149"/>
        <v>1.0383896721589945</v>
      </c>
      <c r="P1088" s="70">
        <v>2500</v>
      </c>
      <c r="Q1088" s="18">
        <f t="shared" si="151"/>
        <v>2500</v>
      </c>
      <c r="R1088" s="21">
        <f t="shared" si="152"/>
        <v>0.69865806013249532</v>
      </c>
    </row>
    <row r="1089" spans="1:18" ht="15.5" x14ac:dyDescent="0.45">
      <c r="A1089" s="12" t="s">
        <v>2218</v>
      </c>
      <c r="B1089" s="25" t="s">
        <v>2219</v>
      </c>
      <c r="C1089" s="14" t="s">
        <v>10</v>
      </c>
      <c r="D1089" s="15">
        <v>8325</v>
      </c>
      <c r="E1089" s="16">
        <f t="shared" si="153"/>
        <v>8449.875</v>
      </c>
      <c r="F1089" s="17">
        <f t="shared" si="146"/>
        <v>8449.875</v>
      </c>
      <c r="G1089" s="18">
        <f t="shared" si="147"/>
        <v>0</v>
      </c>
      <c r="H1089" s="18">
        <v>100</v>
      </c>
      <c r="I1089" s="28" t="s">
        <v>586</v>
      </c>
      <c r="J1089" s="28">
        <v>1</v>
      </c>
      <c r="K1089" s="26">
        <v>12000</v>
      </c>
      <c r="L1089" s="21">
        <f t="shared" si="148"/>
        <v>0.42013935117383394</v>
      </c>
      <c r="M1089" s="22">
        <v>10000</v>
      </c>
      <c r="N1089" s="23">
        <f t="shared" si="150"/>
        <v>10000</v>
      </c>
      <c r="O1089" s="21">
        <f t="shared" si="149"/>
        <v>0.18344945931152828</v>
      </c>
      <c r="P1089" s="24">
        <v>10000</v>
      </c>
      <c r="Q1089" s="18">
        <f t="shared" si="151"/>
        <v>10000</v>
      </c>
      <c r="R1089" s="21">
        <f t="shared" si="152"/>
        <v>0.18344945931152828</v>
      </c>
    </row>
    <row r="1090" spans="1:18" ht="15.5" x14ac:dyDescent="0.45">
      <c r="A1090" s="12" t="s">
        <v>2220</v>
      </c>
      <c r="B1090" s="25" t="s">
        <v>2221</v>
      </c>
      <c r="C1090" s="14" t="s">
        <v>10</v>
      </c>
      <c r="D1090" s="15">
        <v>9768</v>
      </c>
      <c r="E1090" s="16">
        <f t="shared" si="153"/>
        <v>9914.52</v>
      </c>
      <c r="F1090" s="17">
        <f t="shared" si="146"/>
        <v>9914.52</v>
      </c>
      <c r="G1090" s="18">
        <f t="shared" si="147"/>
        <v>0</v>
      </c>
      <c r="H1090" s="18">
        <v>100</v>
      </c>
      <c r="I1090" s="28" t="s">
        <v>586</v>
      </c>
      <c r="J1090" s="28">
        <v>1</v>
      </c>
      <c r="K1090" s="26">
        <v>13000</v>
      </c>
      <c r="L1090" s="21">
        <f t="shared" si="148"/>
        <v>0.31120820775993185</v>
      </c>
      <c r="M1090" s="22">
        <v>12000</v>
      </c>
      <c r="N1090" s="23">
        <f t="shared" si="150"/>
        <v>12000</v>
      </c>
      <c r="O1090" s="21">
        <f t="shared" si="149"/>
        <v>0.21034603793224477</v>
      </c>
      <c r="P1090" s="24">
        <v>11500</v>
      </c>
      <c r="Q1090" s="18">
        <f t="shared" si="151"/>
        <v>11500</v>
      </c>
      <c r="R1090" s="21">
        <f t="shared" si="152"/>
        <v>0.15991495301840125</v>
      </c>
    </row>
    <row r="1091" spans="1:18" ht="15.5" x14ac:dyDescent="0.45">
      <c r="A1091" s="12" t="s">
        <v>2222</v>
      </c>
      <c r="B1091" s="25" t="s">
        <v>2223</v>
      </c>
      <c r="C1091" s="14" t="s">
        <v>32</v>
      </c>
      <c r="D1091" s="15">
        <v>26056</v>
      </c>
      <c r="E1091" s="16">
        <f t="shared" si="153"/>
        <v>26446.84</v>
      </c>
      <c r="F1091" s="17">
        <f t="shared" si="146"/>
        <v>26446.84</v>
      </c>
      <c r="G1091" s="18">
        <f t="shared" si="147"/>
        <v>0</v>
      </c>
      <c r="H1091" s="33">
        <v>2</v>
      </c>
      <c r="I1091" s="28" t="s">
        <v>33</v>
      </c>
      <c r="J1091" s="28">
        <v>1</v>
      </c>
      <c r="K1091" s="26">
        <v>32000</v>
      </c>
      <c r="L1091" s="21">
        <f t="shared" si="148"/>
        <v>0.20997442416560919</v>
      </c>
      <c r="M1091" s="22">
        <v>32000</v>
      </c>
      <c r="N1091" s="23">
        <f t="shared" si="150"/>
        <v>32000</v>
      </c>
      <c r="O1091" s="21">
        <f t="shared" si="149"/>
        <v>0.20997442416560919</v>
      </c>
      <c r="P1091" s="24">
        <v>30000</v>
      </c>
      <c r="Q1091" s="18">
        <f t="shared" si="151"/>
        <v>30000</v>
      </c>
      <c r="R1091" s="21">
        <f t="shared" si="152"/>
        <v>0.13435102265525861</v>
      </c>
    </row>
    <row r="1092" spans="1:18" ht="15.5" x14ac:dyDescent="0.45">
      <c r="A1092" s="12" t="s">
        <v>2224</v>
      </c>
      <c r="B1092" s="25" t="s">
        <v>2225</v>
      </c>
      <c r="C1092" s="14" t="s">
        <v>32</v>
      </c>
      <c r="D1092" s="15">
        <v>6741</v>
      </c>
      <c r="E1092" s="16">
        <f t="shared" si="153"/>
        <v>6842.1149999999998</v>
      </c>
      <c r="F1092" s="17">
        <f t="shared" si="146"/>
        <v>6842.1149999999998</v>
      </c>
      <c r="G1092" s="18">
        <f t="shared" si="147"/>
        <v>0</v>
      </c>
      <c r="H1092" s="18">
        <v>100</v>
      </c>
      <c r="I1092" s="28" t="s">
        <v>33</v>
      </c>
      <c r="J1092" s="28">
        <v>1</v>
      </c>
      <c r="K1092" s="26">
        <v>10000</v>
      </c>
      <c r="L1092" s="21">
        <f t="shared" si="148"/>
        <v>0.46153638165976463</v>
      </c>
      <c r="M1092" s="22">
        <v>8000</v>
      </c>
      <c r="N1092" s="23">
        <f t="shared" si="150"/>
        <v>8000</v>
      </c>
      <c r="O1092" s="21">
        <f t="shared" si="149"/>
        <v>0.16922910532781169</v>
      </c>
      <c r="P1092" s="24">
        <v>7900</v>
      </c>
      <c r="Q1092" s="18">
        <f t="shared" si="151"/>
        <v>7900</v>
      </c>
      <c r="R1092" s="21">
        <f t="shared" si="152"/>
        <v>0.15461374151121404</v>
      </c>
    </row>
    <row r="1093" spans="1:18" ht="15.5" x14ac:dyDescent="0.45">
      <c r="A1093" s="12" t="s">
        <v>2226</v>
      </c>
      <c r="B1093" s="25" t="s">
        <v>2227</v>
      </c>
      <c r="C1093" s="14" t="s">
        <v>24</v>
      </c>
      <c r="D1093" s="15">
        <v>10000</v>
      </c>
      <c r="E1093" s="16">
        <f t="shared" si="153"/>
        <v>10150</v>
      </c>
      <c r="F1093" s="17">
        <f t="shared" si="146"/>
        <v>1691.6666666666667</v>
      </c>
      <c r="G1093" s="18">
        <f t="shared" si="147"/>
        <v>0</v>
      </c>
      <c r="H1093" s="18">
        <v>6</v>
      </c>
      <c r="I1093" s="32" t="s">
        <v>63</v>
      </c>
      <c r="J1093" s="32">
        <v>6</v>
      </c>
      <c r="K1093" s="26">
        <v>2500</v>
      </c>
      <c r="L1093" s="21">
        <f t="shared" si="148"/>
        <v>0.47783251231527085</v>
      </c>
      <c r="M1093" s="22">
        <v>13000</v>
      </c>
      <c r="N1093" s="23">
        <f t="shared" si="150"/>
        <v>2166.6666666666665</v>
      </c>
      <c r="O1093" s="21">
        <f t="shared" si="149"/>
        <v>0.28078817733990136</v>
      </c>
      <c r="P1093" s="24">
        <v>11500</v>
      </c>
      <c r="Q1093" s="18">
        <f t="shared" si="151"/>
        <v>1916.6666666666667</v>
      </c>
      <c r="R1093" s="21">
        <f t="shared" si="152"/>
        <v>0.13300492610837439</v>
      </c>
    </row>
    <row r="1094" spans="1:18" ht="15.5" x14ac:dyDescent="0.45">
      <c r="A1094" s="12" t="s">
        <v>2228</v>
      </c>
      <c r="B1094" s="25" t="s">
        <v>2229</v>
      </c>
      <c r="C1094" s="14" t="s">
        <v>24</v>
      </c>
      <c r="D1094" s="15">
        <f>10445/4</f>
        <v>2611.25</v>
      </c>
      <c r="E1094" s="16">
        <f t="shared" si="153"/>
        <v>2650.4187499999998</v>
      </c>
      <c r="F1094" s="17">
        <f t="shared" si="146"/>
        <v>2650.4187499999998</v>
      </c>
      <c r="G1094" s="18">
        <f t="shared" si="147"/>
        <v>0</v>
      </c>
      <c r="H1094" s="18">
        <v>4</v>
      </c>
      <c r="I1094" s="32" t="s">
        <v>48</v>
      </c>
      <c r="J1094" s="32">
        <v>1</v>
      </c>
      <c r="K1094" s="26">
        <v>3500</v>
      </c>
      <c r="L1094" s="21">
        <f t="shared" si="148"/>
        <v>0.32054604578993423</v>
      </c>
      <c r="M1094" s="22">
        <v>3500</v>
      </c>
      <c r="N1094" s="23">
        <f t="shared" si="150"/>
        <v>3500</v>
      </c>
      <c r="O1094" s="21">
        <f t="shared" si="149"/>
        <v>0.32054604578993423</v>
      </c>
      <c r="P1094" s="24">
        <v>3000</v>
      </c>
      <c r="Q1094" s="18">
        <f t="shared" si="151"/>
        <v>3000</v>
      </c>
      <c r="R1094" s="21">
        <f t="shared" si="152"/>
        <v>0.13189661067708647</v>
      </c>
    </row>
    <row r="1095" spans="1:18" ht="15.5" x14ac:dyDescent="0.45">
      <c r="A1095" s="12" t="s">
        <v>2230</v>
      </c>
      <c r="B1095" s="25" t="s">
        <v>2231</v>
      </c>
      <c r="C1095" s="14" t="s">
        <v>24</v>
      </c>
      <c r="D1095" s="15">
        <v>9789</v>
      </c>
      <c r="E1095" s="16">
        <f t="shared" si="153"/>
        <v>9935.8349999999991</v>
      </c>
      <c r="F1095" s="17">
        <f t="shared" si="146"/>
        <v>1655.9724999999999</v>
      </c>
      <c r="G1095" s="18">
        <f t="shared" si="147"/>
        <v>0</v>
      </c>
      <c r="H1095" s="18">
        <v>12</v>
      </c>
      <c r="I1095" s="32" t="s">
        <v>63</v>
      </c>
      <c r="J1095" s="32">
        <v>6</v>
      </c>
      <c r="K1095" s="26">
        <v>2500</v>
      </c>
      <c r="L1095" s="21">
        <f t="shared" si="148"/>
        <v>0.50968690603255806</v>
      </c>
      <c r="M1095" s="22">
        <v>15000</v>
      </c>
      <c r="N1095" s="23">
        <f t="shared" si="150"/>
        <v>2500</v>
      </c>
      <c r="O1095" s="21">
        <f t="shared" si="149"/>
        <v>0.50968690603255806</v>
      </c>
      <c r="P1095" s="24">
        <v>15000</v>
      </c>
      <c r="Q1095" s="18">
        <f t="shared" si="151"/>
        <v>2500</v>
      </c>
      <c r="R1095" s="21">
        <f t="shared" si="152"/>
        <v>0.50968690603255806</v>
      </c>
    </row>
    <row r="1096" spans="1:18" ht="15.5" x14ac:dyDescent="0.45">
      <c r="A1096" s="12" t="s">
        <v>2232</v>
      </c>
      <c r="B1096" s="25" t="s">
        <v>2233</v>
      </c>
      <c r="C1096" s="14" t="s">
        <v>24</v>
      </c>
      <c r="D1096" s="15">
        <f>10445/4</f>
        <v>2611.25</v>
      </c>
      <c r="E1096" s="16">
        <f t="shared" si="153"/>
        <v>2650.4187499999998</v>
      </c>
      <c r="F1096" s="17">
        <f t="shared" si="146"/>
        <v>2650.4187499999998</v>
      </c>
      <c r="G1096" s="18">
        <f t="shared" si="147"/>
        <v>0</v>
      </c>
      <c r="H1096" s="18">
        <v>15</v>
      </c>
      <c r="I1096" s="32" t="s">
        <v>48</v>
      </c>
      <c r="J1096" s="32">
        <v>1</v>
      </c>
      <c r="K1096" s="26">
        <v>3500</v>
      </c>
      <c r="L1096" s="21">
        <f t="shared" si="148"/>
        <v>0.32054604578993423</v>
      </c>
      <c r="M1096" s="22">
        <v>3200</v>
      </c>
      <c r="N1096" s="23">
        <f t="shared" si="150"/>
        <v>3200</v>
      </c>
      <c r="O1096" s="21">
        <f t="shared" si="149"/>
        <v>0.20735638472222559</v>
      </c>
      <c r="P1096" s="24">
        <v>3200</v>
      </c>
      <c r="Q1096" s="18">
        <f t="shared" si="151"/>
        <v>3200</v>
      </c>
      <c r="R1096" s="21">
        <f t="shared" si="152"/>
        <v>0.20735638472222559</v>
      </c>
    </row>
    <row r="1097" spans="1:18" ht="15.5" x14ac:dyDescent="0.45">
      <c r="A1097" s="12" t="s">
        <v>2234</v>
      </c>
      <c r="B1097" s="25" t="s">
        <v>2235</v>
      </c>
      <c r="C1097" s="14" t="s">
        <v>47</v>
      </c>
      <c r="D1097" s="31">
        <f>45000/30</f>
        <v>1500</v>
      </c>
      <c r="E1097" s="16">
        <f t="shared" si="153"/>
        <v>1522.5</v>
      </c>
      <c r="F1097" s="17">
        <f t="shared" si="146"/>
        <v>1522.5</v>
      </c>
      <c r="G1097" s="18">
        <f t="shared" si="147"/>
        <v>0</v>
      </c>
      <c r="H1097" s="18">
        <v>30</v>
      </c>
      <c r="I1097" s="28" t="s">
        <v>63</v>
      </c>
      <c r="J1097" s="28">
        <v>1</v>
      </c>
      <c r="K1097" s="31">
        <v>2000</v>
      </c>
      <c r="L1097" s="21">
        <f t="shared" si="148"/>
        <v>0.31362889983579639</v>
      </c>
      <c r="M1097" s="22">
        <v>2000</v>
      </c>
      <c r="N1097" s="23">
        <f t="shared" si="150"/>
        <v>2000</v>
      </c>
      <c r="O1097" s="21">
        <f t="shared" si="149"/>
        <v>0.31362889983579639</v>
      </c>
      <c r="P1097" s="24">
        <v>1700</v>
      </c>
      <c r="Q1097" s="18">
        <f t="shared" si="151"/>
        <v>1700</v>
      </c>
      <c r="R1097" s="21">
        <f t="shared" si="152"/>
        <v>0.11658456486042693</v>
      </c>
    </row>
    <row r="1098" spans="1:18" ht="15.5" x14ac:dyDescent="0.45">
      <c r="A1098" s="12" t="s">
        <v>2236</v>
      </c>
      <c r="B1098" s="25" t="s">
        <v>2237</v>
      </c>
      <c r="C1098" s="14" t="s">
        <v>47</v>
      </c>
      <c r="D1098" s="28">
        <v>1500</v>
      </c>
      <c r="E1098" s="16">
        <f t="shared" si="153"/>
        <v>1522.5</v>
      </c>
      <c r="F1098" s="17">
        <f t="shared" si="146"/>
        <v>1522.5</v>
      </c>
      <c r="G1098" s="18">
        <f t="shared" si="147"/>
        <v>0</v>
      </c>
      <c r="H1098" s="18">
        <v>30</v>
      </c>
      <c r="I1098" s="28" t="s">
        <v>63</v>
      </c>
      <c r="J1098" s="28">
        <v>1</v>
      </c>
      <c r="K1098" s="31">
        <v>2000</v>
      </c>
      <c r="L1098" s="21">
        <f t="shared" si="148"/>
        <v>0.31362889983579639</v>
      </c>
      <c r="M1098" s="22">
        <v>2000</v>
      </c>
      <c r="N1098" s="23">
        <f t="shared" si="150"/>
        <v>2000</v>
      </c>
      <c r="O1098" s="21">
        <f t="shared" si="149"/>
        <v>0.31362889983579639</v>
      </c>
      <c r="P1098" s="24">
        <v>1700</v>
      </c>
      <c r="Q1098" s="18">
        <f t="shared" si="151"/>
        <v>1700</v>
      </c>
      <c r="R1098" s="21">
        <f t="shared" si="152"/>
        <v>0.11658456486042693</v>
      </c>
    </row>
    <row r="1099" spans="1:18" ht="15.5" x14ac:dyDescent="0.45">
      <c r="A1099" s="12" t="s">
        <v>2238</v>
      </c>
      <c r="B1099" s="25" t="s">
        <v>2239</v>
      </c>
      <c r="C1099" s="14" t="s">
        <v>24</v>
      </c>
      <c r="D1099" s="15">
        <v>10200</v>
      </c>
      <c r="E1099" s="16">
        <f t="shared" si="153"/>
        <v>10353</v>
      </c>
      <c r="F1099" s="17">
        <f t="shared" si="146"/>
        <v>1035.3</v>
      </c>
      <c r="G1099" s="18">
        <f t="shared" si="147"/>
        <v>0</v>
      </c>
      <c r="H1099" s="18">
        <v>10</v>
      </c>
      <c r="I1099" s="32" t="s">
        <v>63</v>
      </c>
      <c r="J1099" s="32">
        <v>10</v>
      </c>
      <c r="K1099" s="26">
        <v>1500</v>
      </c>
      <c r="L1099" s="21">
        <f t="shared" si="148"/>
        <v>0.44885540423065784</v>
      </c>
      <c r="M1099" s="22">
        <v>12000</v>
      </c>
      <c r="N1099" s="23">
        <f t="shared" si="150"/>
        <v>1200</v>
      </c>
      <c r="O1099" s="21">
        <f t="shared" si="149"/>
        <v>0.15908432338452627</v>
      </c>
      <c r="P1099" s="24">
        <v>12000</v>
      </c>
      <c r="Q1099" s="18">
        <f t="shared" si="151"/>
        <v>1200</v>
      </c>
      <c r="R1099" s="21">
        <f t="shared" si="152"/>
        <v>0.15908432338452627</v>
      </c>
    </row>
    <row r="1100" spans="1:18" ht="15.5" x14ac:dyDescent="0.45">
      <c r="A1100" s="12" t="s">
        <v>2240</v>
      </c>
      <c r="B1100" s="25" t="s">
        <v>2241</v>
      </c>
      <c r="C1100" s="14" t="s">
        <v>47</v>
      </c>
      <c r="D1100" s="15">
        <f>45055</f>
        <v>45055</v>
      </c>
      <c r="E1100" s="16">
        <f t="shared" si="153"/>
        <v>45730.824999999997</v>
      </c>
      <c r="F1100" s="17">
        <f t="shared" si="146"/>
        <v>1524.3608333333332</v>
      </c>
      <c r="G1100" s="18">
        <f t="shared" si="147"/>
        <v>0</v>
      </c>
      <c r="H1100" s="18">
        <v>30</v>
      </c>
      <c r="I1100" s="28" t="s">
        <v>63</v>
      </c>
      <c r="J1100" s="28">
        <v>30</v>
      </c>
      <c r="K1100" s="26">
        <v>2000</v>
      </c>
      <c r="L1100" s="21">
        <f t="shared" si="148"/>
        <v>0.31202531334171218</v>
      </c>
      <c r="M1100" s="22">
        <v>55000</v>
      </c>
      <c r="N1100" s="23">
        <f t="shared" si="150"/>
        <v>1833.3333333333333</v>
      </c>
      <c r="O1100" s="21">
        <f t="shared" si="149"/>
        <v>0.20268987056323615</v>
      </c>
      <c r="P1100" s="24">
        <v>52000</v>
      </c>
      <c r="Q1100" s="18">
        <f t="shared" si="151"/>
        <v>1733.3333333333333</v>
      </c>
      <c r="R1100" s="21">
        <f t="shared" si="152"/>
        <v>0.13708860489615052</v>
      </c>
    </row>
    <row r="1101" spans="1:18" ht="15.5" x14ac:dyDescent="0.45">
      <c r="A1101" s="12" t="s">
        <v>2242</v>
      </c>
      <c r="B1101" s="25" t="s">
        <v>2243</v>
      </c>
      <c r="C1101" s="14" t="s">
        <v>32</v>
      </c>
      <c r="D1101" s="15">
        <v>9688</v>
      </c>
      <c r="E1101" s="16">
        <f t="shared" si="153"/>
        <v>9833.32</v>
      </c>
      <c r="F1101" s="17">
        <f t="shared" si="146"/>
        <v>9833.32</v>
      </c>
      <c r="G1101" s="18">
        <f t="shared" si="147"/>
        <v>0</v>
      </c>
      <c r="H1101" s="18">
        <v>100</v>
      </c>
      <c r="I1101" s="32" t="s">
        <v>48</v>
      </c>
      <c r="J1101" s="32">
        <v>1</v>
      </c>
      <c r="K1101" s="26">
        <v>14000</v>
      </c>
      <c r="L1101" s="21">
        <f t="shared" si="148"/>
        <v>0.42373074404168687</v>
      </c>
      <c r="M1101" s="22">
        <v>12300</v>
      </c>
      <c r="N1101" s="23">
        <f t="shared" si="150"/>
        <v>12300</v>
      </c>
      <c r="O1101" s="21">
        <f t="shared" si="149"/>
        <v>0.25084915369376776</v>
      </c>
      <c r="P1101" s="24">
        <v>11000</v>
      </c>
      <c r="Q1101" s="18">
        <f t="shared" si="151"/>
        <v>11000</v>
      </c>
      <c r="R1101" s="21">
        <f t="shared" si="152"/>
        <v>0.11864558460418255</v>
      </c>
    </row>
    <row r="1102" spans="1:18" ht="15.5" x14ac:dyDescent="0.45">
      <c r="A1102" s="12" t="s">
        <v>2244</v>
      </c>
      <c r="B1102" s="25" t="s">
        <v>2245</v>
      </c>
      <c r="C1102" s="14" t="s">
        <v>47</v>
      </c>
      <c r="D1102" s="15">
        <v>21000</v>
      </c>
      <c r="E1102" s="16">
        <v>21000</v>
      </c>
      <c r="F1102" s="17">
        <f t="shared" si="146"/>
        <v>21000</v>
      </c>
      <c r="G1102" s="18">
        <f t="shared" si="147"/>
        <v>0</v>
      </c>
      <c r="H1102" s="18">
        <v>2</v>
      </c>
      <c r="I1102" s="28" t="s">
        <v>72</v>
      </c>
      <c r="J1102" s="28">
        <v>1</v>
      </c>
      <c r="K1102" s="26">
        <v>25000</v>
      </c>
      <c r="L1102" s="21">
        <f t="shared" si="148"/>
        <v>0.19047619047619047</v>
      </c>
      <c r="M1102" s="22">
        <v>25000</v>
      </c>
      <c r="N1102" s="23">
        <f t="shared" si="150"/>
        <v>25000</v>
      </c>
      <c r="O1102" s="21">
        <f t="shared" si="149"/>
        <v>0.19047619047619047</v>
      </c>
      <c r="P1102" s="24">
        <v>23500</v>
      </c>
      <c r="Q1102" s="18">
        <f t="shared" si="151"/>
        <v>23500</v>
      </c>
      <c r="R1102" s="21">
        <f t="shared" si="152"/>
        <v>0.11904761904761904</v>
      </c>
    </row>
    <row r="1103" spans="1:18" ht="15.5" x14ac:dyDescent="0.45">
      <c r="A1103" s="12" t="s">
        <v>2246</v>
      </c>
      <c r="B1103" s="25" t="s">
        <v>2247</v>
      </c>
      <c r="C1103" s="14" t="str">
        <f>C1101</f>
        <v>OBAT KERAS</v>
      </c>
      <c r="D1103" s="15">
        <f>42300/5</f>
        <v>8460</v>
      </c>
      <c r="E1103" s="16">
        <f t="shared" ref="E1103:E1166" si="154">(D1103*1.5%)+D1103</f>
        <v>8586.9</v>
      </c>
      <c r="F1103" s="17">
        <f t="shared" si="146"/>
        <v>8586.9</v>
      </c>
      <c r="G1103" s="18">
        <f t="shared" si="147"/>
        <v>0</v>
      </c>
      <c r="H1103" s="18">
        <v>12</v>
      </c>
      <c r="I1103" s="19" t="s">
        <v>11</v>
      </c>
      <c r="J1103" s="19">
        <v>1</v>
      </c>
      <c r="K1103" s="26">
        <v>11000</v>
      </c>
      <c r="L1103" s="21">
        <f t="shared" si="148"/>
        <v>0.28102109026540434</v>
      </c>
      <c r="M1103" s="22">
        <v>10000</v>
      </c>
      <c r="N1103" s="23">
        <f t="shared" si="150"/>
        <v>10000</v>
      </c>
      <c r="O1103" s="21">
        <f t="shared" si="149"/>
        <v>0.16456462751400394</v>
      </c>
      <c r="P1103" s="24">
        <v>10000</v>
      </c>
      <c r="Q1103" s="18">
        <f t="shared" si="151"/>
        <v>10000</v>
      </c>
      <c r="R1103" s="21">
        <f t="shared" si="152"/>
        <v>0.16456462751400394</v>
      </c>
    </row>
    <row r="1104" spans="1:18" ht="15.5" x14ac:dyDescent="0.45">
      <c r="A1104" s="12" t="s">
        <v>2248</v>
      </c>
      <c r="B1104" s="25" t="s">
        <v>2249</v>
      </c>
      <c r="C1104" s="14" t="s">
        <v>10</v>
      </c>
      <c r="D1104" s="15">
        <f>76800/12</f>
        <v>6400</v>
      </c>
      <c r="E1104" s="16">
        <f t="shared" si="154"/>
        <v>6496</v>
      </c>
      <c r="F1104" s="17">
        <f t="shared" si="146"/>
        <v>6496</v>
      </c>
      <c r="G1104" s="18">
        <f t="shared" si="147"/>
        <v>0</v>
      </c>
      <c r="H1104" s="18">
        <v>100</v>
      </c>
      <c r="I1104" s="19" t="s">
        <v>29</v>
      </c>
      <c r="J1104" s="19">
        <v>1</v>
      </c>
      <c r="K1104" s="26">
        <v>10000</v>
      </c>
      <c r="L1104" s="21">
        <f t="shared" si="148"/>
        <v>0.53940886699507384</v>
      </c>
      <c r="M1104" s="22">
        <v>7500</v>
      </c>
      <c r="N1104" s="23">
        <f t="shared" si="150"/>
        <v>7500</v>
      </c>
      <c r="O1104" s="21">
        <f t="shared" si="149"/>
        <v>0.15455665024630541</v>
      </c>
      <c r="P1104" s="24">
        <v>7200</v>
      </c>
      <c r="Q1104" s="18">
        <f t="shared" si="151"/>
        <v>7200</v>
      </c>
      <c r="R1104" s="21">
        <f t="shared" si="152"/>
        <v>0.10837438423645321</v>
      </c>
    </row>
    <row r="1105" spans="1:18" ht="15.5" x14ac:dyDescent="0.45">
      <c r="A1105" s="12" t="s">
        <v>2250</v>
      </c>
      <c r="B1105" s="25" t="s">
        <v>2251</v>
      </c>
      <c r="C1105" s="14" t="s">
        <v>10</v>
      </c>
      <c r="D1105" s="15">
        <f>114872/24</f>
        <v>4786.333333333333</v>
      </c>
      <c r="E1105" s="16">
        <f t="shared" si="154"/>
        <v>4858.1283333333331</v>
      </c>
      <c r="F1105" s="17">
        <f t="shared" ref="F1105:F1168" si="155">E1105/J1105</f>
        <v>4858.1283333333331</v>
      </c>
      <c r="G1105" s="18">
        <f t="shared" ref="G1105:G1168" si="156">F1105*T1105</f>
        <v>0</v>
      </c>
      <c r="H1105" s="18">
        <v>100</v>
      </c>
      <c r="I1105" s="19" t="s">
        <v>29</v>
      </c>
      <c r="J1105" s="19">
        <v>1</v>
      </c>
      <c r="K1105" s="26">
        <v>8000</v>
      </c>
      <c r="L1105" s="21">
        <f t="shared" ref="L1105:L1168" si="157">(K1105-F1105)/F1105</f>
        <v>0.64672471600002346</v>
      </c>
      <c r="M1105" s="22">
        <v>6000</v>
      </c>
      <c r="N1105" s="23">
        <f t="shared" si="150"/>
        <v>6000</v>
      </c>
      <c r="O1105" s="21">
        <f t="shared" ref="O1105:O1168" si="158">(N1105-F1105)/F1105</f>
        <v>0.23504353700001757</v>
      </c>
      <c r="P1105" s="24">
        <v>5500</v>
      </c>
      <c r="Q1105" s="18">
        <f t="shared" si="151"/>
        <v>5500</v>
      </c>
      <c r="R1105" s="21">
        <f t="shared" si="152"/>
        <v>0.13212324225001609</v>
      </c>
    </row>
    <row r="1106" spans="1:18" ht="15.5" x14ac:dyDescent="0.45">
      <c r="A1106" s="12" t="s">
        <v>2252</v>
      </c>
      <c r="B1106" s="25" t="s">
        <v>2253</v>
      </c>
      <c r="C1106" s="14" t="s">
        <v>10</v>
      </c>
      <c r="D1106" s="15">
        <v>20000</v>
      </c>
      <c r="E1106" s="16">
        <f t="shared" si="154"/>
        <v>20300</v>
      </c>
      <c r="F1106" s="17">
        <f t="shared" si="155"/>
        <v>20300</v>
      </c>
      <c r="G1106" s="18">
        <f t="shared" si="156"/>
        <v>0</v>
      </c>
      <c r="H1106" s="18">
        <v>100</v>
      </c>
      <c r="I1106" s="28" t="s">
        <v>11</v>
      </c>
      <c r="J1106" s="28">
        <v>1</v>
      </c>
      <c r="K1106" s="26">
        <v>25000</v>
      </c>
      <c r="L1106" s="21">
        <f t="shared" si="157"/>
        <v>0.23152709359605911</v>
      </c>
      <c r="M1106" s="22">
        <v>24000</v>
      </c>
      <c r="N1106" s="23">
        <f t="shared" si="150"/>
        <v>24000</v>
      </c>
      <c r="O1106" s="21">
        <f t="shared" si="158"/>
        <v>0.18226600985221675</v>
      </c>
      <c r="P1106" s="24">
        <v>24000</v>
      </c>
      <c r="Q1106" s="18">
        <f t="shared" si="151"/>
        <v>24000</v>
      </c>
      <c r="R1106" s="21">
        <f t="shared" si="152"/>
        <v>0.18226600985221675</v>
      </c>
    </row>
    <row r="1107" spans="1:18" ht="15.5" x14ac:dyDescent="0.45">
      <c r="A1107" s="12" t="s">
        <v>2254</v>
      </c>
      <c r="B1107" s="25" t="s">
        <v>2255</v>
      </c>
      <c r="C1107" s="14" t="s">
        <v>32</v>
      </c>
      <c r="D1107" s="28">
        <v>238620</v>
      </c>
      <c r="E1107" s="16">
        <f t="shared" si="154"/>
        <v>242199.3</v>
      </c>
      <c r="F1107" s="17">
        <f t="shared" si="155"/>
        <v>12109.965</v>
      </c>
      <c r="G1107" s="18">
        <f t="shared" si="156"/>
        <v>0</v>
      </c>
      <c r="H1107" s="18">
        <v>40</v>
      </c>
      <c r="I1107" s="28" t="s">
        <v>11</v>
      </c>
      <c r="J1107" s="28">
        <v>20</v>
      </c>
      <c r="K1107" s="26">
        <v>15000</v>
      </c>
      <c r="L1107" s="21">
        <f t="shared" si="157"/>
        <v>0.23864932722761789</v>
      </c>
      <c r="M1107" s="22">
        <v>280000</v>
      </c>
      <c r="N1107" s="23">
        <f t="shared" si="150"/>
        <v>14000</v>
      </c>
      <c r="O1107" s="21">
        <f t="shared" si="158"/>
        <v>0.15607270541244336</v>
      </c>
      <c r="P1107" s="24">
        <v>270000</v>
      </c>
      <c r="Q1107" s="18">
        <f t="shared" si="151"/>
        <v>13500</v>
      </c>
      <c r="R1107" s="21">
        <f t="shared" si="152"/>
        <v>0.11478439450485611</v>
      </c>
    </row>
    <row r="1108" spans="1:18" ht="15.5" x14ac:dyDescent="0.45">
      <c r="A1108" s="12" t="s">
        <v>2256</v>
      </c>
      <c r="B1108" s="25" t="s">
        <v>2257</v>
      </c>
      <c r="C1108" s="14" t="s">
        <v>10</v>
      </c>
      <c r="D1108" s="15">
        <f>55000/4</f>
        <v>13750</v>
      </c>
      <c r="E1108" s="16">
        <f t="shared" si="154"/>
        <v>13956.25</v>
      </c>
      <c r="F1108" s="17">
        <f t="shared" si="155"/>
        <v>13956.25</v>
      </c>
      <c r="G1108" s="18">
        <f t="shared" si="156"/>
        <v>0</v>
      </c>
      <c r="H1108" s="18">
        <v>100</v>
      </c>
      <c r="I1108" s="28" t="s">
        <v>586</v>
      </c>
      <c r="J1108" s="28">
        <v>1</v>
      </c>
      <c r="K1108" s="26">
        <v>17000</v>
      </c>
      <c r="L1108" s="21">
        <f t="shared" si="157"/>
        <v>0.21809225257501119</v>
      </c>
      <c r="M1108" s="22">
        <v>18000</v>
      </c>
      <c r="N1108" s="23">
        <f t="shared" ref="N1108:N1171" si="159">M1108/J1108</f>
        <v>18000</v>
      </c>
      <c r="O1108" s="21">
        <f t="shared" si="158"/>
        <v>0.28974473802060008</v>
      </c>
      <c r="P1108" s="24">
        <v>17000</v>
      </c>
      <c r="Q1108" s="18">
        <f t="shared" ref="Q1108:Q1171" si="160">P1108/J1108</f>
        <v>17000</v>
      </c>
      <c r="R1108" s="21">
        <f t="shared" si="152"/>
        <v>0.21809225257501119</v>
      </c>
    </row>
    <row r="1109" spans="1:18" ht="15.5" x14ac:dyDescent="0.45">
      <c r="A1109" s="12" t="s">
        <v>2258</v>
      </c>
      <c r="B1109" s="25" t="s">
        <v>2259</v>
      </c>
      <c r="C1109" s="14" t="s">
        <v>10</v>
      </c>
      <c r="D1109" s="15">
        <v>2500</v>
      </c>
      <c r="E1109" s="16">
        <f t="shared" si="154"/>
        <v>2537.5</v>
      </c>
      <c r="F1109" s="17">
        <f t="shared" si="155"/>
        <v>2537.5</v>
      </c>
      <c r="G1109" s="18">
        <f t="shared" si="156"/>
        <v>0</v>
      </c>
      <c r="H1109" s="18">
        <v>100</v>
      </c>
      <c r="I1109" s="28" t="s">
        <v>586</v>
      </c>
      <c r="J1109" s="28">
        <v>1</v>
      </c>
      <c r="K1109" s="26">
        <v>5000</v>
      </c>
      <c r="L1109" s="21">
        <f t="shared" si="157"/>
        <v>0.97044334975369462</v>
      </c>
      <c r="M1109" s="22">
        <v>3000</v>
      </c>
      <c r="N1109" s="23">
        <f t="shared" si="159"/>
        <v>3000</v>
      </c>
      <c r="O1109" s="21">
        <f t="shared" si="158"/>
        <v>0.18226600985221675</v>
      </c>
      <c r="P1109" s="24">
        <v>3000</v>
      </c>
      <c r="Q1109" s="18">
        <f t="shared" si="160"/>
        <v>3000</v>
      </c>
      <c r="R1109" s="21">
        <f t="shared" si="152"/>
        <v>0.18226600985221675</v>
      </c>
    </row>
    <row r="1110" spans="1:18" ht="15.5" x14ac:dyDescent="0.45">
      <c r="A1110" s="12" t="s">
        <v>2260</v>
      </c>
      <c r="B1110" s="25" t="s">
        <v>2261</v>
      </c>
      <c r="C1110" s="14" t="s">
        <v>32</v>
      </c>
      <c r="D1110" s="28">
        <v>22200</v>
      </c>
      <c r="E1110" s="16">
        <f t="shared" si="154"/>
        <v>22533</v>
      </c>
      <c r="F1110" s="17">
        <f t="shared" si="155"/>
        <v>2253.3000000000002</v>
      </c>
      <c r="G1110" s="18">
        <f t="shared" si="156"/>
        <v>0</v>
      </c>
      <c r="H1110" s="18">
        <v>10</v>
      </c>
      <c r="I1110" s="28" t="s">
        <v>11</v>
      </c>
      <c r="J1110" s="28">
        <v>10</v>
      </c>
      <c r="K1110" s="26">
        <v>3000</v>
      </c>
      <c r="L1110" s="21">
        <f t="shared" si="157"/>
        <v>0.33138064172546922</v>
      </c>
      <c r="M1110" s="22">
        <v>28000</v>
      </c>
      <c r="N1110" s="23">
        <f t="shared" si="159"/>
        <v>2800</v>
      </c>
      <c r="O1110" s="21">
        <f t="shared" si="158"/>
        <v>0.2426219322771046</v>
      </c>
      <c r="P1110" s="24">
        <v>25000</v>
      </c>
      <c r="Q1110" s="18">
        <f t="shared" si="160"/>
        <v>2500</v>
      </c>
      <c r="R1110" s="21">
        <f t="shared" si="152"/>
        <v>0.10948386810455767</v>
      </c>
    </row>
    <row r="1111" spans="1:18" ht="15.5" x14ac:dyDescent="0.45">
      <c r="A1111" s="12" t="s">
        <v>2262</v>
      </c>
      <c r="B1111" s="25" t="s">
        <v>2263</v>
      </c>
      <c r="C1111" s="14" t="s">
        <v>24</v>
      </c>
      <c r="D1111" s="15">
        <v>28283</v>
      </c>
      <c r="E1111" s="16">
        <f t="shared" si="154"/>
        <v>28707.244999999999</v>
      </c>
      <c r="F1111" s="17">
        <f t="shared" si="155"/>
        <v>28707.244999999999</v>
      </c>
      <c r="G1111" s="18">
        <f t="shared" si="156"/>
        <v>0</v>
      </c>
      <c r="H1111" s="18">
        <v>1</v>
      </c>
      <c r="I1111" s="28" t="s">
        <v>72</v>
      </c>
      <c r="J1111" s="28">
        <v>1</v>
      </c>
      <c r="K1111" s="26">
        <v>35000</v>
      </c>
      <c r="L1111" s="21">
        <f t="shared" si="157"/>
        <v>0.21920442034754645</v>
      </c>
      <c r="M1111" s="22">
        <v>34000</v>
      </c>
      <c r="N1111" s="23">
        <f t="shared" si="159"/>
        <v>34000</v>
      </c>
      <c r="O1111" s="21">
        <f t="shared" si="158"/>
        <v>0.18437000833761655</v>
      </c>
      <c r="P1111" s="24">
        <v>34000</v>
      </c>
      <c r="Q1111" s="18">
        <f t="shared" si="160"/>
        <v>34000</v>
      </c>
      <c r="R1111" s="21">
        <f t="shared" si="152"/>
        <v>0.18437000833761655</v>
      </c>
    </row>
    <row r="1112" spans="1:18" ht="15.5" x14ac:dyDescent="0.45">
      <c r="A1112" s="12" t="s">
        <v>2264</v>
      </c>
      <c r="B1112" s="25" t="s">
        <v>2265</v>
      </c>
      <c r="C1112" s="14" t="s">
        <v>24</v>
      </c>
      <c r="D1112" s="15">
        <v>30070</v>
      </c>
      <c r="E1112" s="16">
        <f t="shared" si="154"/>
        <v>30521.05</v>
      </c>
      <c r="F1112" s="17">
        <f t="shared" si="155"/>
        <v>30521.05</v>
      </c>
      <c r="G1112" s="18">
        <f t="shared" si="156"/>
        <v>0</v>
      </c>
      <c r="H1112" s="18">
        <v>1</v>
      </c>
      <c r="I1112" s="28" t="s">
        <v>92</v>
      </c>
      <c r="J1112" s="28">
        <v>1</v>
      </c>
      <c r="K1112" s="26">
        <v>36000</v>
      </c>
      <c r="L1112" s="21">
        <f t="shared" si="157"/>
        <v>0.17951381095997684</v>
      </c>
      <c r="M1112" s="22">
        <v>36000</v>
      </c>
      <c r="N1112" s="23">
        <f t="shared" si="159"/>
        <v>36000</v>
      </c>
      <c r="O1112" s="21">
        <f t="shared" si="158"/>
        <v>0.17951381095997684</v>
      </c>
      <c r="P1112" s="24">
        <v>34000</v>
      </c>
      <c r="Q1112" s="18">
        <f t="shared" si="160"/>
        <v>34000</v>
      </c>
      <c r="R1112" s="21">
        <f t="shared" si="152"/>
        <v>0.11398526590664479</v>
      </c>
    </row>
    <row r="1113" spans="1:18" ht="15.5" x14ac:dyDescent="0.45">
      <c r="A1113" s="12" t="s">
        <v>2266</v>
      </c>
      <c r="B1113" s="25" t="s">
        <v>2267</v>
      </c>
      <c r="C1113" s="14" t="s">
        <v>10</v>
      </c>
      <c r="D1113" s="15">
        <v>90000</v>
      </c>
      <c r="E1113" s="16">
        <f t="shared" si="154"/>
        <v>91350</v>
      </c>
      <c r="F1113" s="17">
        <f t="shared" si="155"/>
        <v>91350</v>
      </c>
      <c r="G1113" s="18">
        <f t="shared" si="156"/>
        <v>0</v>
      </c>
      <c r="H1113" s="18">
        <v>3</v>
      </c>
      <c r="I1113" s="28" t="s">
        <v>586</v>
      </c>
      <c r="J1113" s="28">
        <v>1</v>
      </c>
      <c r="K1113" s="26">
        <v>110000</v>
      </c>
      <c r="L1113" s="21">
        <f t="shared" si="157"/>
        <v>0.20415982484948003</v>
      </c>
      <c r="M1113" s="22">
        <v>110000</v>
      </c>
      <c r="N1113" s="23">
        <f t="shared" si="159"/>
        <v>110000</v>
      </c>
      <c r="O1113" s="21">
        <f t="shared" si="158"/>
        <v>0.20415982484948003</v>
      </c>
      <c r="P1113" s="24">
        <v>110000</v>
      </c>
      <c r="Q1113" s="18">
        <f t="shared" si="160"/>
        <v>110000</v>
      </c>
      <c r="R1113" s="21">
        <f t="shared" si="152"/>
        <v>0.20415982484948003</v>
      </c>
    </row>
    <row r="1114" spans="1:18" ht="15.5" x14ac:dyDescent="0.45">
      <c r="A1114" s="12" t="s">
        <v>2268</v>
      </c>
      <c r="B1114" s="25" t="s">
        <v>2269</v>
      </c>
      <c r="C1114" s="14" t="s">
        <v>24</v>
      </c>
      <c r="D1114" s="15">
        <f>135430/12</f>
        <v>11285.833333333334</v>
      </c>
      <c r="E1114" s="16">
        <f t="shared" si="154"/>
        <v>11455.120833333334</v>
      </c>
      <c r="F1114" s="17">
        <f t="shared" si="155"/>
        <v>11455.120833333334</v>
      </c>
      <c r="G1114" s="18">
        <f t="shared" si="156"/>
        <v>0</v>
      </c>
      <c r="H1114" s="18">
        <v>12</v>
      </c>
      <c r="I1114" s="28" t="s">
        <v>77</v>
      </c>
      <c r="J1114" s="28">
        <v>1</v>
      </c>
      <c r="K1114" s="26">
        <v>14000</v>
      </c>
      <c r="L1114" s="21">
        <f t="shared" si="157"/>
        <v>0.22216083127305863</v>
      </c>
      <c r="M1114" s="22">
        <v>14000</v>
      </c>
      <c r="N1114" s="23">
        <f t="shared" si="159"/>
        <v>14000</v>
      </c>
      <c r="O1114" s="21">
        <f t="shared" si="158"/>
        <v>0.22216083127305863</v>
      </c>
      <c r="P1114" s="24">
        <v>13000</v>
      </c>
      <c r="Q1114" s="18">
        <f t="shared" si="160"/>
        <v>13000</v>
      </c>
      <c r="R1114" s="21">
        <f t="shared" si="152"/>
        <v>0.13486362903926874</v>
      </c>
    </row>
    <row r="1115" spans="1:18" ht="15.5" x14ac:dyDescent="0.45">
      <c r="A1115" s="12" t="s">
        <v>2270</v>
      </c>
      <c r="B1115" s="25" t="s">
        <v>2271</v>
      </c>
      <c r="C1115" s="14" t="s">
        <v>24</v>
      </c>
      <c r="D1115" s="15">
        <v>292208</v>
      </c>
      <c r="E1115" s="16">
        <f t="shared" si="154"/>
        <v>296591.12</v>
      </c>
      <c r="F1115" s="17">
        <f t="shared" si="155"/>
        <v>9886.3706666666658</v>
      </c>
      <c r="G1115" s="18">
        <f t="shared" si="156"/>
        <v>0</v>
      </c>
      <c r="H1115" s="18">
        <v>30</v>
      </c>
      <c r="I1115" s="32" t="s">
        <v>63</v>
      </c>
      <c r="J1115" s="32">
        <v>30</v>
      </c>
      <c r="K1115" s="26">
        <v>12000</v>
      </c>
      <c r="L1115" s="21">
        <f t="shared" si="157"/>
        <v>0.21379224030712732</v>
      </c>
      <c r="M1115" s="22">
        <v>350000</v>
      </c>
      <c r="N1115" s="23">
        <f t="shared" si="159"/>
        <v>11666.666666666666</v>
      </c>
      <c r="O1115" s="21">
        <f t="shared" si="158"/>
        <v>0.18007578918748482</v>
      </c>
      <c r="P1115" s="24">
        <v>350000</v>
      </c>
      <c r="Q1115" s="18">
        <f t="shared" si="160"/>
        <v>11666.666666666666</v>
      </c>
      <c r="R1115" s="21">
        <f t="shared" si="152"/>
        <v>0.18007578918748482</v>
      </c>
    </row>
    <row r="1116" spans="1:18" ht="15.5" x14ac:dyDescent="0.45">
      <c r="A1116" s="12" t="s">
        <v>2272</v>
      </c>
      <c r="B1116" s="25" t="s">
        <v>2273</v>
      </c>
      <c r="C1116" s="14" t="s">
        <v>24</v>
      </c>
      <c r="D1116" s="15">
        <v>29862</v>
      </c>
      <c r="E1116" s="16">
        <f t="shared" si="154"/>
        <v>30309.93</v>
      </c>
      <c r="F1116" s="17">
        <f t="shared" si="155"/>
        <v>30309.93</v>
      </c>
      <c r="G1116" s="18">
        <f t="shared" si="156"/>
        <v>0</v>
      </c>
      <c r="H1116" s="18">
        <v>100</v>
      </c>
      <c r="I1116" s="32" t="s">
        <v>48</v>
      </c>
      <c r="J1116" s="32">
        <v>1</v>
      </c>
      <c r="K1116" s="26">
        <v>36000</v>
      </c>
      <c r="L1116" s="21">
        <f t="shared" si="157"/>
        <v>0.18772956585515044</v>
      </c>
      <c r="M1116" s="22">
        <v>35000</v>
      </c>
      <c r="N1116" s="23">
        <f t="shared" si="159"/>
        <v>35000</v>
      </c>
      <c r="O1116" s="21">
        <f t="shared" si="158"/>
        <v>0.15473707791472957</v>
      </c>
      <c r="P1116" s="24">
        <v>33500</v>
      </c>
      <c r="Q1116" s="18">
        <f t="shared" si="160"/>
        <v>33500</v>
      </c>
      <c r="R1116" s="21">
        <f t="shared" si="152"/>
        <v>0.10524834600409831</v>
      </c>
    </row>
    <row r="1117" spans="1:18" ht="15.5" x14ac:dyDescent="0.45">
      <c r="A1117" s="12" t="s">
        <v>2274</v>
      </c>
      <c r="B1117" s="25" t="s">
        <v>2275</v>
      </c>
      <c r="C1117" s="14" t="s">
        <v>24</v>
      </c>
      <c r="D1117" s="15">
        <v>28253</v>
      </c>
      <c r="E1117" s="16">
        <f t="shared" si="154"/>
        <v>28676.794999999998</v>
      </c>
      <c r="F1117" s="17">
        <f t="shared" si="155"/>
        <v>28676.794999999998</v>
      </c>
      <c r="G1117" s="18">
        <f t="shared" si="156"/>
        <v>0</v>
      </c>
      <c r="H1117" s="18">
        <v>100</v>
      </c>
      <c r="I1117" s="32" t="s">
        <v>48</v>
      </c>
      <c r="J1117" s="32">
        <v>1</v>
      </c>
      <c r="K1117" s="26">
        <v>35000</v>
      </c>
      <c r="L1117" s="21">
        <f t="shared" si="157"/>
        <v>0.22049901322654789</v>
      </c>
      <c r="M1117" s="22">
        <v>33000</v>
      </c>
      <c r="N1117" s="23">
        <f t="shared" si="159"/>
        <v>33000</v>
      </c>
      <c r="O1117" s="21">
        <f t="shared" si="158"/>
        <v>0.15075621247074514</v>
      </c>
      <c r="P1117" s="40">
        <v>32000</v>
      </c>
      <c r="Q1117" s="18">
        <f t="shared" si="160"/>
        <v>32000</v>
      </c>
      <c r="R1117" s="21">
        <f t="shared" si="152"/>
        <v>0.11588481209284378</v>
      </c>
    </row>
    <row r="1118" spans="1:18" ht="15.5" x14ac:dyDescent="0.45">
      <c r="A1118" s="12" t="s">
        <v>2276</v>
      </c>
      <c r="B1118" s="25" t="s">
        <v>2277</v>
      </c>
      <c r="C1118" s="14" t="s">
        <v>24</v>
      </c>
      <c r="D1118" s="15">
        <v>334499</v>
      </c>
      <c r="E1118" s="16">
        <f t="shared" si="154"/>
        <v>339516.48499999999</v>
      </c>
      <c r="F1118" s="17">
        <f t="shared" si="155"/>
        <v>8487.9121249999989</v>
      </c>
      <c r="G1118" s="18">
        <f t="shared" si="156"/>
        <v>0</v>
      </c>
      <c r="H1118" s="18">
        <v>100</v>
      </c>
      <c r="I1118" s="19" t="s">
        <v>63</v>
      </c>
      <c r="J1118" s="19">
        <v>40</v>
      </c>
      <c r="K1118" s="26">
        <v>10000</v>
      </c>
      <c r="L1118" s="21">
        <f t="shared" si="157"/>
        <v>0.17814603317420669</v>
      </c>
      <c r="M1118" s="22">
        <v>390000</v>
      </c>
      <c r="N1118" s="23">
        <f t="shared" si="159"/>
        <v>9750</v>
      </c>
      <c r="O1118" s="21">
        <f t="shared" si="158"/>
        <v>0.14869238234485152</v>
      </c>
      <c r="P1118" s="83">
        <v>385000</v>
      </c>
      <c r="Q1118" s="18">
        <f t="shared" si="160"/>
        <v>9625</v>
      </c>
      <c r="R1118" s="21">
        <f t="shared" si="152"/>
        <v>0.13396555693017395</v>
      </c>
    </row>
    <row r="1119" spans="1:18" ht="15.5" x14ac:dyDescent="0.45">
      <c r="A1119" s="12" t="s">
        <v>2278</v>
      </c>
      <c r="B1119" s="25" t="s">
        <v>2279</v>
      </c>
      <c r="C1119" s="14" t="s">
        <v>24</v>
      </c>
      <c r="D1119" s="15">
        <v>38500</v>
      </c>
      <c r="E1119" s="16">
        <f t="shared" si="154"/>
        <v>39077.5</v>
      </c>
      <c r="F1119" s="17">
        <f t="shared" si="155"/>
        <v>1953.875</v>
      </c>
      <c r="G1119" s="18">
        <f t="shared" si="156"/>
        <v>0</v>
      </c>
      <c r="H1119" s="18">
        <v>100</v>
      </c>
      <c r="I1119" s="19" t="s">
        <v>29</v>
      </c>
      <c r="J1119" s="19">
        <v>20</v>
      </c>
      <c r="K1119" s="26">
        <v>4000</v>
      </c>
      <c r="L1119" s="21">
        <f t="shared" si="157"/>
        <v>1.0472138698739684</v>
      </c>
      <c r="M1119" s="22">
        <v>48000</v>
      </c>
      <c r="N1119" s="23">
        <f t="shared" si="159"/>
        <v>2400</v>
      </c>
      <c r="O1119" s="21">
        <f t="shared" si="158"/>
        <v>0.22832832192438104</v>
      </c>
      <c r="P1119" s="24">
        <v>45000</v>
      </c>
      <c r="Q1119" s="18">
        <f t="shared" si="160"/>
        <v>2250</v>
      </c>
      <c r="R1119" s="21">
        <f t="shared" ref="R1119:R1182" si="161">(Q1119-F1119)/F1119</f>
        <v>0.15155780180410722</v>
      </c>
    </row>
    <row r="1120" spans="1:18" ht="15.5" x14ac:dyDescent="0.45">
      <c r="A1120" s="12" t="s">
        <v>2280</v>
      </c>
      <c r="B1120" s="25" t="s">
        <v>2281</v>
      </c>
      <c r="C1120" s="14" t="s">
        <v>24</v>
      </c>
      <c r="D1120" s="15">
        <v>9500</v>
      </c>
      <c r="E1120" s="16">
        <f t="shared" si="154"/>
        <v>9642.5</v>
      </c>
      <c r="F1120" s="17">
        <f t="shared" si="155"/>
        <v>9642.5</v>
      </c>
      <c r="G1120" s="18">
        <f t="shared" si="156"/>
        <v>0</v>
      </c>
      <c r="H1120" s="18">
        <v>50</v>
      </c>
      <c r="I1120" s="32" t="s">
        <v>48</v>
      </c>
      <c r="J1120" s="32">
        <v>1</v>
      </c>
      <c r="K1120" s="26">
        <v>12000</v>
      </c>
      <c r="L1120" s="21">
        <f t="shared" si="157"/>
        <v>0.24449053668654394</v>
      </c>
      <c r="M1120" s="22">
        <v>11000</v>
      </c>
      <c r="N1120" s="23">
        <f t="shared" si="159"/>
        <v>11000</v>
      </c>
      <c r="O1120" s="21">
        <f t="shared" si="158"/>
        <v>0.14078299196266528</v>
      </c>
      <c r="P1120" s="24">
        <v>10700</v>
      </c>
      <c r="Q1120" s="18">
        <f t="shared" si="160"/>
        <v>10700</v>
      </c>
      <c r="R1120" s="21">
        <f t="shared" si="161"/>
        <v>0.10967072854550168</v>
      </c>
    </row>
    <row r="1121" spans="1:18" ht="15.5" x14ac:dyDescent="0.45">
      <c r="A1121" s="12" t="s">
        <v>2282</v>
      </c>
      <c r="B1121" s="25" t="s">
        <v>2283</v>
      </c>
      <c r="C1121" s="14" t="s">
        <v>24</v>
      </c>
      <c r="D1121" s="15">
        <v>7615</v>
      </c>
      <c r="E1121" s="16">
        <f t="shared" si="154"/>
        <v>7729.2250000000004</v>
      </c>
      <c r="F1121" s="17">
        <f t="shared" si="155"/>
        <v>7729.2250000000004</v>
      </c>
      <c r="G1121" s="18">
        <f t="shared" si="156"/>
        <v>0</v>
      </c>
      <c r="H1121" s="18">
        <v>50</v>
      </c>
      <c r="I1121" s="32" t="s">
        <v>48</v>
      </c>
      <c r="J1121" s="32">
        <v>1</v>
      </c>
      <c r="K1121" s="26">
        <v>10000</v>
      </c>
      <c r="L1121" s="21">
        <f t="shared" si="157"/>
        <v>0.29379077462488146</v>
      </c>
      <c r="M1121" s="22">
        <v>9500</v>
      </c>
      <c r="N1121" s="23">
        <f t="shared" si="159"/>
        <v>9500</v>
      </c>
      <c r="O1121" s="21">
        <f t="shared" si="158"/>
        <v>0.2291012358936374</v>
      </c>
      <c r="P1121" s="24">
        <v>9200</v>
      </c>
      <c r="Q1121" s="18">
        <f t="shared" si="160"/>
        <v>9200</v>
      </c>
      <c r="R1121" s="21">
        <f t="shared" si="161"/>
        <v>0.19028751265489097</v>
      </c>
    </row>
    <row r="1122" spans="1:18" ht="15.5" x14ac:dyDescent="0.45">
      <c r="A1122" s="12" t="s">
        <v>2284</v>
      </c>
      <c r="B1122" s="25" t="s">
        <v>2285</v>
      </c>
      <c r="C1122" s="14" t="s">
        <v>32</v>
      </c>
      <c r="D1122" s="27">
        <v>12539</v>
      </c>
      <c r="E1122" s="16">
        <f t="shared" si="154"/>
        <v>12727.084999999999</v>
      </c>
      <c r="F1122" s="17">
        <f t="shared" si="155"/>
        <v>1272.7085</v>
      </c>
      <c r="G1122" s="18">
        <f t="shared" si="156"/>
        <v>0</v>
      </c>
      <c r="H1122" s="18">
        <v>100</v>
      </c>
      <c r="I1122" s="42" t="s">
        <v>29</v>
      </c>
      <c r="J1122" s="42">
        <v>10</v>
      </c>
      <c r="K1122" s="105">
        <v>3000</v>
      </c>
      <c r="L1122" s="21">
        <f t="shared" si="157"/>
        <v>1.3571776255128336</v>
      </c>
      <c r="M1122" s="30">
        <v>16000</v>
      </c>
      <c r="N1122" s="23">
        <f t="shared" si="159"/>
        <v>1600</v>
      </c>
      <c r="O1122" s="21">
        <f t="shared" si="158"/>
        <v>0.2571614002735112</v>
      </c>
      <c r="P1122" s="24">
        <v>15000</v>
      </c>
      <c r="Q1122" s="18">
        <f t="shared" si="160"/>
        <v>1500</v>
      </c>
      <c r="R1122" s="21">
        <f t="shared" si="161"/>
        <v>0.17858881275641678</v>
      </c>
    </row>
    <row r="1123" spans="1:18" ht="15.5" x14ac:dyDescent="0.45">
      <c r="A1123" s="12" t="s">
        <v>2286</v>
      </c>
      <c r="B1123" s="25" t="s">
        <v>2287</v>
      </c>
      <c r="C1123" s="14" t="s">
        <v>24</v>
      </c>
      <c r="D1123" s="15">
        <v>29736</v>
      </c>
      <c r="E1123" s="16">
        <f t="shared" si="154"/>
        <v>30182.04</v>
      </c>
      <c r="F1123" s="17">
        <f t="shared" si="155"/>
        <v>3018.2040000000002</v>
      </c>
      <c r="G1123" s="18">
        <f t="shared" si="156"/>
        <v>0</v>
      </c>
      <c r="H1123" s="18">
        <v>100</v>
      </c>
      <c r="I1123" s="19" t="s">
        <v>29</v>
      </c>
      <c r="J1123" s="19">
        <v>10</v>
      </c>
      <c r="K1123" s="26">
        <v>4000</v>
      </c>
      <c r="L1123" s="21">
        <f t="shared" si="157"/>
        <v>0.32529146472537968</v>
      </c>
      <c r="M1123" s="22">
        <v>36000</v>
      </c>
      <c r="N1123" s="23">
        <f t="shared" si="159"/>
        <v>3600</v>
      </c>
      <c r="O1123" s="21">
        <f t="shared" si="158"/>
        <v>0.19276231825284168</v>
      </c>
      <c r="P1123" s="24">
        <v>34000</v>
      </c>
      <c r="Q1123" s="18">
        <f t="shared" si="160"/>
        <v>3400</v>
      </c>
      <c r="R1123" s="21">
        <f t="shared" si="161"/>
        <v>0.12649774501657271</v>
      </c>
    </row>
    <row r="1124" spans="1:18" ht="15.5" x14ac:dyDescent="0.45">
      <c r="A1124" s="12" t="s">
        <v>2288</v>
      </c>
      <c r="B1124" s="25" t="s">
        <v>2289</v>
      </c>
      <c r="C1124" s="14" t="s">
        <v>10</v>
      </c>
      <c r="D1124" s="15">
        <v>12000</v>
      </c>
      <c r="E1124" s="16">
        <f t="shared" si="154"/>
        <v>12180</v>
      </c>
      <c r="F1124" s="17">
        <f t="shared" si="155"/>
        <v>12180</v>
      </c>
      <c r="G1124" s="18">
        <f t="shared" si="156"/>
        <v>0</v>
      </c>
      <c r="H1124" s="18">
        <v>100</v>
      </c>
      <c r="I1124" s="19" t="s">
        <v>92</v>
      </c>
      <c r="J1124" s="19">
        <v>1</v>
      </c>
      <c r="K1124" s="26">
        <v>23000</v>
      </c>
      <c r="L1124" s="21">
        <f t="shared" si="157"/>
        <v>0.88834154351395733</v>
      </c>
      <c r="M1124" s="22">
        <v>22000</v>
      </c>
      <c r="N1124" s="23">
        <f t="shared" si="159"/>
        <v>22000</v>
      </c>
      <c r="O1124" s="21">
        <f t="shared" si="158"/>
        <v>0.80623973727422005</v>
      </c>
      <c r="P1124" s="24">
        <v>20000</v>
      </c>
      <c r="Q1124" s="18">
        <f t="shared" si="160"/>
        <v>20000</v>
      </c>
      <c r="R1124" s="21">
        <f t="shared" si="161"/>
        <v>0.64203612479474548</v>
      </c>
    </row>
    <row r="1125" spans="1:18" ht="15.5" x14ac:dyDescent="0.45">
      <c r="A1125" s="12" t="s">
        <v>2290</v>
      </c>
      <c r="B1125" s="25" t="s">
        <v>2291</v>
      </c>
      <c r="C1125" s="14" t="s">
        <v>32</v>
      </c>
      <c r="D1125" s="27">
        <v>19500</v>
      </c>
      <c r="E1125" s="16">
        <f t="shared" si="154"/>
        <v>19792.5</v>
      </c>
      <c r="F1125" s="17">
        <f t="shared" si="155"/>
        <v>19792.5</v>
      </c>
      <c r="G1125" s="18">
        <f t="shared" si="156"/>
        <v>0</v>
      </c>
      <c r="H1125" s="18">
        <v>100</v>
      </c>
      <c r="I1125" s="42" t="s">
        <v>92</v>
      </c>
      <c r="J1125" s="42">
        <v>1</v>
      </c>
      <c r="K1125" s="29">
        <v>25000</v>
      </c>
      <c r="L1125" s="21">
        <f t="shared" si="157"/>
        <v>0.26310471138057345</v>
      </c>
      <c r="M1125" s="30">
        <v>24000</v>
      </c>
      <c r="N1125" s="23">
        <f t="shared" si="159"/>
        <v>24000</v>
      </c>
      <c r="O1125" s="21">
        <f t="shared" si="158"/>
        <v>0.21258052292535051</v>
      </c>
      <c r="P1125" s="24">
        <v>24000</v>
      </c>
      <c r="Q1125" s="18">
        <f t="shared" si="160"/>
        <v>24000</v>
      </c>
      <c r="R1125" s="21">
        <f t="shared" si="161"/>
        <v>0.21258052292535051</v>
      </c>
    </row>
    <row r="1126" spans="1:18" ht="15.5" x14ac:dyDescent="0.45">
      <c r="A1126" s="12" t="s">
        <v>2292</v>
      </c>
      <c r="B1126" s="25" t="s">
        <v>2293</v>
      </c>
      <c r="C1126" s="33" t="str">
        <f>C1124</f>
        <v>ALKES</v>
      </c>
      <c r="D1126" s="16">
        <v>14350</v>
      </c>
      <c r="E1126" s="16">
        <f t="shared" si="154"/>
        <v>14565.25</v>
      </c>
      <c r="F1126" s="17">
        <f t="shared" si="155"/>
        <v>7282.625</v>
      </c>
      <c r="G1126" s="18">
        <f t="shared" si="156"/>
        <v>0</v>
      </c>
      <c r="H1126" s="18">
        <v>100</v>
      </c>
      <c r="I1126" s="90" t="s">
        <v>29</v>
      </c>
      <c r="J1126" s="90">
        <v>2</v>
      </c>
      <c r="K1126" s="26">
        <v>12000</v>
      </c>
      <c r="L1126" s="21">
        <f t="shared" si="157"/>
        <v>0.6477575050205111</v>
      </c>
      <c r="M1126" s="22">
        <v>19500</v>
      </c>
      <c r="N1126" s="23">
        <f t="shared" si="159"/>
        <v>9750</v>
      </c>
      <c r="O1126" s="21">
        <f t="shared" si="158"/>
        <v>0.33880297282916533</v>
      </c>
      <c r="P1126" s="24">
        <v>19500</v>
      </c>
      <c r="Q1126" s="18">
        <f t="shared" si="160"/>
        <v>9750</v>
      </c>
      <c r="R1126" s="21">
        <f t="shared" si="161"/>
        <v>0.33880297282916533</v>
      </c>
    </row>
    <row r="1127" spans="1:18" ht="15.5" x14ac:dyDescent="0.45">
      <c r="A1127" s="12" t="s">
        <v>2294</v>
      </c>
      <c r="B1127" s="25" t="s">
        <v>2295</v>
      </c>
      <c r="C1127" s="14" t="s">
        <v>32</v>
      </c>
      <c r="D1127" s="15">
        <v>21818</v>
      </c>
      <c r="E1127" s="16">
        <f t="shared" si="154"/>
        <v>22145.27</v>
      </c>
      <c r="F1127" s="17">
        <f t="shared" si="155"/>
        <v>11072.635</v>
      </c>
      <c r="G1127" s="18">
        <f t="shared" si="156"/>
        <v>0</v>
      </c>
      <c r="H1127" s="18">
        <v>100</v>
      </c>
      <c r="I1127" s="19" t="s">
        <v>29</v>
      </c>
      <c r="J1127" s="19">
        <v>2</v>
      </c>
      <c r="K1127" s="26">
        <v>17000</v>
      </c>
      <c r="L1127" s="21">
        <f t="shared" si="157"/>
        <v>0.53531657098784524</v>
      </c>
      <c r="M1127" s="22">
        <v>32000</v>
      </c>
      <c r="N1127" s="23">
        <f t="shared" si="159"/>
        <v>16000</v>
      </c>
      <c r="O1127" s="21">
        <f t="shared" si="158"/>
        <v>0.44500383151797196</v>
      </c>
      <c r="P1127" s="24">
        <v>32000</v>
      </c>
      <c r="Q1127" s="18">
        <f t="shared" si="160"/>
        <v>16000</v>
      </c>
      <c r="R1127" s="21">
        <f t="shared" si="161"/>
        <v>0.44500383151797196</v>
      </c>
    </row>
    <row r="1128" spans="1:18" ht="15.5" x14ac:dyDescent="0.45">
      <c r="A1128" s="12" t="s">
        <v>2296</v>
      </c>
      <c r="B1128" s="25" t="s">
        <v>2297</v>
      </c>
      <c r="C1128" s="14" t="s">
        <v>32</v>
      </c>
      <c r="D1128" s="15">
        <v>10595</v>
      </c>
      <c r="E1128" s="16">
        <f t="shared" si="154"/>
        <v>10753.924999999999</v>
      </c>
      <c r="F1128" s="17">
        <f t="shared" si="155"/>
        <v>5376.9624999999996</v>
      </c>
      <c r="G1128" s="18">
        <f t="shared" si="156"/>
        <v>0</v>
      </c>
      <c r="H1128" s="18">
        <v>100</v>
      </c>
      <c r="I1128" s="19" t="s">
        <v>29</v>
      </c>
      <c r="J1128" s="19">
        <v>2</v>
      </c>
      <c r="K1128" s="26">
        <v>8000</v>
      </c>
      <c r="L1128" s="21">
        <f t="shared" si="157"/>
        <v>0.48782886248509277</v>
      </c>
      <c r="M1128" s="22">
        <v>13000</v>
      </c>
      <c r="N1128" s="23">
        <f t="shared" si="159"/>
        <v>6500</v>
      </c>
      <c r="O1128" s="21">
        <f t="shared" si="158"/>
        <v>0.20886095076913785</v>
      </c>
      <c r="P1128" s="24">
        <v>12500</v>
      </c>
      <c r="Q1128" s="18">
        <f t="shared" si="160"/>
        <v>6250</v>
      </c>
      <c r="R1128" s="21">
        <f t="shared" si="161"/>
        <v>0.16236629881647871</v>
      </c>
    </row>
    <row r="1129" spans="1:18" ht="15.5" x14ac:dyDescent="0.45">
      <c r="A1129" s="12" t="s">
        <v>2298</v>
      </c>
      <c r="B1129" s="25" t="s">
        <v>2299</v>
      </c>
      <c r="C1129" s="14" t="str">
        <f>C1127</f>
        <v>OBAT KERAS</v>
      </c>
      <c r="D1129" s="15">
        <v>54113</v>
      </c>
      <c r="E1129" s="16">
        <f t="shared" si="154"/>
        <v>54924.695</v>
      </c>
      <c r="F1129" s="17">
        <f t="shared" si="155"/>
        <v>54924.695</v>
      </c>
      <c r="G1129" s="18">
        <f t="shared" si="156"/>
        <v>0</v>
      </c>
      <c r="H1129" s="18">
        <v>1</v>
      </c>
      <c r="I1129" s="19" t="s">
        <v>48</v>
      </c>
      <c r="J1129" s="19">
        <v>1</v>
      </c>
      <c r="K1129" s="26">
        <v>66000</v>
      </c>
      <c r="L1129" s="21">
        <f t="shared" si="157"/>
        <v>0.20164527085676126</v>
      </c>
      <c r="M1129" s="22">
        <v>65000</v>
      </c>
      <c r="N1129" s="23">
        <f t="shared" si="159"/>
        <v>65000</v>
      </c>
      <c r="O1129" s="21">
        <f t="shared" si="158"/>
        <v>0.1834385243286285</v>
      </c>
      <c r="P1129" s="24">
        <v>62000</v>
      </c>
      <c r="Q1129" s="18">
        <f t="shared" si="160"/>
        <v>62000</v>
      </c>
      <c r="R1129" s="21">
        <f t="shared" si="161"/>
        <v>0.12881828474423027</v>
      </c>
    </row>
    <row r="1130" spans="1:18" ht="15.5" x14ac:dyDescent="0.45">
      <c r="A1130" s="12" t="s">
        <v>2300</v>
      </c>
      <c r="B1130" s="25" t="s">
        <v>2301</v>
      </c>
      <c r="C1130" s="14" t="s">
        <v>24</v>
      </c>
      <c r="D1130" s="15">
        <v>194250</v>
      </c>
      <c r="E1130" s="16">
        <f t="shared" si="154"/>
        <v>197163.75</v>
      </c>
      <c r="F1130" s="17">
        <f t="shared" si="155"/>
        <v>19716.375</v>
      </c>
      <c r="G1130" s="18">
        <f t="shared" si="156"/>
        <v>0</v>
      </c>
      <c r="H1130" s="18">
        <v>100</v>
      </c>
      <c r="I1130" s="32" t="s">
        <v>29</v>
      </c>
      <c r="J1130" s="32">
        <v>10</v>
      </c>
      <c r="K1130" s="26">
        <v>24000</v>
      </c>
      <c r="L1130" s="21">
        <f t="shared" si="157"/>
        <v>0.21726230100614338</v>
      </c>
      <c r="M1130" s="22">
        <v>230000</v>
      </c>
      <c r="N1130" s="23">
        <f t="shared" si="159"/>
        <v>23000</v>
      </c>
      <c r="O1130" s="21">
        <f t="shared" si="158"/>
        <v>0.16654303846422072</v>
      </c>
      <c r="P1130" s="24">
        <v>230000</v>
      </c>
      <c r="Q1130" s="18">
        <f t="shared" si="160"/>
        <v>23000</v>
      </c>
      <c r="R1130" s="21">
        <f t="shared" si="161"/>
        <v>0.16654303846422072</v>
      </c>
    </row>
    <row r="1131" spans="1:18" ht="15.5" x14ac:dyDescent="0.45">
      <c r="A1131" s="12" t="s">
        <v>2302</v>
      </c>
      <c r="B1131" s="25" t="s">
        <v>2303</v>
      </c>
      <c r="C1131" s="14" t="s">
        <v>24</v>
      </c>
      <c r="D1131" s="15">
        <v>25097</v>
      </c>
      <c r="E1131" s="16">
        <f t="shared" si="154"/>
        <v>25473.455000000002</v>
      </c>
      <c r="F1131" s="17">
        <f t="shared" si="155"/>
        <v>25473.455000000002</v>
      </c>
      <c r="G1131" s="18">
        <f t="shared" si="156"/>
        <v>0</v>
      </c>
      <c r="H1131" s="18">
        <v>2</v>
      </c>
      <c r="I1131" s="32" t="s">
        <v>48</v>
      </c>
      <c r="J1131" s="32">
        <v>1</v>
      </c>
      <c r="K1131" s="26">
        <v>32000</v>
      </c>
      <c r="L1131" s="21">
        <f t="shared" si="157"/>
        <v>0.25620965039881705</v>
      </c>
      <c r="M1131" s="22">
        <v>30000</v>
      </c>
      <c r="N1131" s="23">
        <f t="shared" si="159"/>
        <v>30000</v>
      </c>
      <c r="O1131" s="21">
        <f t="shared" si="158"/>
        <v>0.17769654724889097</v>
      </c>
      <c r="P1131" s="24">
        <v>29000</v>
      </c>
      <c r="Q1131" s="18">
        <f t="shared" si="160"/>
        <v>29000</v>
      </c>
      <c r="R1131" s="21">
        <f t="shared" si="161"/>
        <v>0.13843999567392795</v>
      </c>
    </row>
    <row r="1132" spans="1:18" ht="15.5" x14ac:dyDescent="0.45">
      <c r="A1132" s="12" t="s">
        <v>2304</v>
      </c>
      <c r="B1132" s="25" t="s">
        <v>2305</v>
      </c>
      <c r="C1132" s="14" t="s">
        <v>24</v>
      </c>
      <c r="D1132" s="15">
        <v>6960</v>
      </c>
      <c r="E1132" s="16">
        <f t="shared" si="154"/>
        <v>7064.4</v>
      </c>
      <c r="F1132" s="17">
        <f t="shared" si="155"/>
        <v>7064.4</v>
      </c>
      <c r="G1132" s="18">
        <f t="shared" si="156"/>
        <v>0</v>
      </c>
      <c r="H1132" s="18">
        <v>2</v>
      </c>
      <c r="I1132" s="32" t="s">
        <v>48</v>
      </c>
      <c r="J1132" s="32">
        <v>1</v>
      </c>
      <c r="K1132" s="26">
        <v>8500</v>
      </c>
      <c r="L1132" s="21">
        <f t="shared" si="157"/>
        <v>0.20321612592718424</v>
      </c>
      <c r="M1132" s="22">
        <v>8200</v>
      </c>
      <c r="N1132" s="23">
        <f t="shared" si="159"/>
        <v>8200</v>
      </c>
      <c r="O1132" s="21">
        <f t="shared" si="158"/>
        <v>0.16074967442387186</v>
      </c>
      <c r="P1132" s="24">
        <v>8000</v>
      </c>
      <c r="Q1132" s="18">
        <f t="shared" si="160"/>
        <v>8000</v>
      </c>
      <c r="R1132" s="21">
        <f t="shared" si="161"/>
        <v>0.13243870675499694</v>
      </c>
    </row>
    <row r="1133" spans="1:18" ht="15.5" x14ac:dyDescent="0.45">
      <c r="A1133" s="12" t="s">
        <v>2306</v>
      </c>
      <c r="B1133" s="25" t="s">
        <v>2307</v>
      </c>
      <c r="C1133" s="14" t="s">
        <v>24</v>
      </c>
      <c r="D1133" s="15">
        <v>13919</v>
      </c>
      <c r="E1133" s="16">
        <f t="shared" si="154"/>
        <v>14127.785</v>
      </c>
      <c r="F1133" s="17">
        <f t="shared" si="155"/>
        <v>14127.785</v>
      </c>
      <c r="G1133" s="18">
        <f t="shared" si="156"/>
        <v>0</v>
      </c>
      <c r="H1133" s="18">
        <v>2</v>
      </c>
      <c r="I1133" s="32" t="s">
        <v>48</v>
      </c>
      <c r="J1133" s="32">
        <v>1</v>
      </c>
      <c r="K1133" s="26">
        <v>17000</v>
      </c>
      <c r="L1133" s="21">
        <f t="shared" si="157"/>
        <v>0.20330257007733343</v>
      </c>
      <c r="M1133" s="22">
        <v>17000</v>
      </c>
      <c r="N1133" s="23">
        <f t="shared" si="159"/>
        <v>17000</v>
      </c>
      <c r="O1133" s="21">
        <f t="shared" si="158"/>
        <v>0.20330257007733343</v>
      </c>
      <c r="P1133" s="24">
        <v>15700</v>
      </c>
      <c r="Q1133" s="18">
        <f t="shared" si="160"/>
        <v>15700</v>
      </c>
      <c r="R1133" s="21">
        <f t="shared" si="161"/>
        <v>0.11128531471847852</v>
      </c>
    </row>
    <row r="1134" spans="1:18" ht="15.5" x14ac:dyDescent="0.45">
      <c r="A1134" s="12" t="s">
        <v>2308</v>
      </c>
      <c r="B1134" s="25" t="s">
        <v>2309</v>
      </c>
      <c r="C1134" s="14" t="s">
        <v>24</v>
      </c>
      <c r="D1134" s="15">
        <v>6538</v>
      </c>
      <c r="E1134" s="16">
        <f t="shared" si="154"/>
        <v>6636.07</v>
      </c>
      <c r="F1134" s="17">
        <f t="shared" si="155"/>
        <v>6636.07</v>
      </c>
      <c r="G1134" s="18">
        <f t="shared" si="156"/>
        <v>0</v>
      </c>
      <c r="H1134" s="18">
        <v>2</v>
      </c>
      <c r="I1134" s="32" t="s">
        <v>48</v>
      </c>
      <c r="J1134" s="32">
        <v>1</v>
      </c>
      <c r="K1134" s="26">
        <v>8000</v>
      </c>
      <c r="L1134" s="21">
        <f t="shared" si="157"/>
        <v>0.20553279275233691</v>
      </c>
      <c r="M1134" s="22">
        <v>7700</v>
      </c>
      <c r="N1134" s="23">
        <f t="shared" si="159"/>
        <v>7700</v>
      </c>
      <c r="O1134" s="21">
        <f t="shared" si="158"/>
        <v>0.16032531302412426</v>
      </c>
      <c r="P1134" s="24">
        <v>7700</v>
      </c>
      <c r="Q1134" s="18">
        <f t="shared" si="160"/>
        <v>7700</v>
      </c>
      <c r="R1134" s="21">
        <f t="shared" si="161"/>
        <v>0.16032531302412426</v>
      </c>
    </row>
    <row r="1135" spans="1:18" ht="15.5" x14ac:dyDescent="0.45">
      <c r="A1135" s="12" t="s">
        <v>2310</v>
      </c>
      <c r="B1135" s="25" t="s">
        <v>2311</v>
      </c>
      <c r="C1135" s="14" t="s">
        <v>32</v>
      </c>
      <c r="D1135" s="27">
        <v>12654</v>
      </c>
      <c r="E1135" s="16">
        <f t="shared" si="154"/>
        <v>12843.81</v>
      </c>
      <c r="F1135" s="17">
        <f t="shared" si="155"/>
        <v>12843.81</v>
      </c>
      <c r="G1135" s="18">
        <f t="shared" si="156"/>
        <v>0</v>
      </c>
      <c r="H1135" s="18">
        <v>2</v>
      </c>
      <c r="I1135" s="42" t="s">
        <v>72</v>
      </c>
      <c r="J1135" s="42">
        <v>1</v>
      </c>
      <c r="K1135" s="29">
        <v>15500</v>
      </c>
      <c r="L1135" s="21">
        <f t="shared" si="157"/>
        <v>0.20680701442951901</v>
      </c>
      <c r="M1135" s="30">
        <v>15000</v>
      </c>
      <c r="N1135" s="23">
        <f t="shared" si="159"/>
        <v>15000</v>
      </c>
      <c r="O1135" s="21">
        <f t="shared" si="158"/>
        <v>0.16787775589953452</v>
      </c>
      <c r="P1135" s="24">
        <v>14500</v>
      </c>
      <c r="Q1135" s="18">
        <f t="shared" si="160"/>
        <v>14500</v>
      </c>
      <c r="R1135" s="21">
        <f t="shared" si="161"/>
        <v>0.12894849736955005</v>
      </c>
    </row>
    <row r="1136" spans="1:18" ht="15.5" x14ac:dyDescent="0.45">
      <c r="A1136" s="12" t="s">
        <v>2312</v>
      </c>
      <c r="B1136" s="25" t="s">
        <v>2313</v>
      </c>
      <c r="C1136" s="14" t="s">
        <v>32</v>
      </c>
      <c r="D1136" s="15">
        <v>16785</v>
      </c>
      <c r="E1136" s="16">
        <f t="shared" si="154"/>
        <v>17036.775000000001</v>
      </c>
      <c r="F1136" s="17">
        <f t="shared" si="155"/>
        <v>1703.6775000000002</v>
      </c>
      <c r="G1136" s="18">
        <f t="shared" si="156"/>
        <v>0</v>
      </c>
      <c r="H1136" s="18">
        <v>100</v>
      </c>
      <c r="I1136" s="19" t="s">
        <v>29</v>
      </c>
      <c r="J1136" s="19">
        <v>10</v>
      </c>
      <c r="K1136" s="56">
        <v>3000</v>
      </c>
      <c r="L1136" s="21">
        <f t="shared" si="157"/>
        <v>0.7608966485734534</v>
      </c>
      <c r="M1136" s="22">
        <v>22000</v>
      </c>
      <c r="N1136" s="23">
        <f t="shared" si="159"/>
        <v>2200</v>
      </c>
      <c r="O1136" s="21">
        <f t="shared" si="158"/>
        <v>0.29132420895386579</v>
      </c>
      <c r="P1136" s="24">
        <v>21000</v>
      </c>
      <c r="Q1136" s="18">
        <f t="shared" si="160"/>
        <v>2100</v>
      </c>
      <c r="R1136" s="21">
        <f t="shared" si="161"/>
        <v>0.23262765400141736</v>
      </c>
    </row>
    <row r="1137" spans="1:18" ht="15.5" x14ac:dyDescent="0.45">
      <c r="A1137" s="12" t="s">
        <v>2314</v>
      </c>
      <c r="B1137" s="25" t="s">
        <v>2315</v>
      </c>
      <c r="C1137" s="14" t="s">
        <v>32</v>
      </c>
      <c r="D1137" s="27">
        <v>55575.9</v>
      </c>
      <c r="E1137" s="16">
        <f t="shared" si="154"/>
        <v>56409.538500000002</v>
      </c>
      <c r="F1137" s="17">
        <f t="shared" si="155"/>
        <v>28204.769250000001</v>
      </c>
      <c r="G1137" s="18">
        <f t="shared" si="156"/>
        <v>0</v>
      </c>
      <c r="H1137" s="18">
        <v>20</v>
      </c>
      <c r="I1137" s="42" t="s">
        <v>29</v>
      </c>
      <c r="J1137" s="42">
        <v>2</v>
      </c>
      <c r="K1137" s="29">
        <v>35000</v>
      </c>
      <c r="L1137" s="21">
        <f t="shared" si="157"/>
        <v>0.240924883652434</v>
      </c>
      <c r="M1137" s="30">
        <v>65000</v>
      </c>
      <c r="N1137" s="23">
        <f t="shared" si="159"/>
        <v>32500</v>
      </c>
      <c r="O1137" s="21">
        <f t="shared" si="158"/>
        <v>0.15228739196297444</v>
      </c>
      <c r="P1137" s="24">
        <v>64000</v>
      </c>
      <c r="Q1137" s="18">
        <f t="shared" si="160"/>
        <v>32000</v>
      </c>
      <c r="R1137" s="21">
        <f t="shared" si="161"/>
        <v>0.13455989362508253</v>
      </c>
    </row>
    <row r="1138" spans="1:18" ht="15.5" x14ac:dyDescent="0.45">
      <c r="A1138" s="12" t="s">
        <v>2316</v>
      </c>
      <c r="B1138" s="25" t="s">
        <v>2317</v>
      </c>
      <c r="C1138" s="14" t="s">
        <v>47</v>
      </c>
      <c r="D1138" s="15">
        <v>30295</v>
      </c>
      <c r="E1138" s="16">
        <f t="shared" si="154"/>
        <v>30749.424999999999</v>
      </c>
      <c r="F1138" s="17">
        <f t="shared" si="155"/>
        <v>3074.9425000000001</v>
      </c>
      <c r="G1138" s="18">
        <f t="shared" si="156"/>
        <v>0</v>
      </c>
      <c r="H1138" s="18">
        <v>100</v>
      </c>
      <c r="I1138" s="19" t="s">
        <v>29</v>
      </c>
      <c r="J1138" s="19">
        <v>10</v>
      </c>
      <c r="K1138" s="56">
        <v>5000</v>
      </c>
      <c r="L1138" s="21">
        <f t="shared" si="157"/>
        <v>0.62604666591326497</v>
      </c>
      <c r="M1138" s="22">
        <v>35000</v>
      </c>
      <c r="N1138" s="23">
        <f t="shared" si="159"/>
        <v>3500</v>
      </c>
      <c r="O1138" s="21">
        <f t="shared" si="158"/>
        <v>0.1382326661392855</v>
      </c>
      <c r="P1138" s="24">
        <v>34000</v>
      </c>
      <c r="Q1138" s="18">
        <f t="shared" si="160"/>
        <v>3400</v>
      </c>
      <c r="R1138" s="21">
        <f t="shared" si="161"/>
        <v>0.10571173282102019</v>
      </c>
    </row>
    <row r="1139" spans="1:18" ht="15.5" x14ac:dyDescent="0.45">
      <c r="A1139" s="12" t="s">
        <v>2318</v>
      </c>
      <c r="B1139" s="25" t="s">
        <v>2319</v>
      </c>
      <c r="C1139" s="14" t="s">
        <v>24</v>
      </c>
      <c r="D1139" s="27">
        <v>101383</v>
      </c>
      <c r="E1139" s="16">
        <f t="shared" si="154"/>
        <v>102903.745</v>
      </c>
      <c r="F1139" s="17">
        <f t="shared" si="155"/>
        <v>10290.3745</v>
      </c>
      <c r="G1139" s="18">
        <f t="shared" si="156"/>
        <v>0</v>
      </c>
      <c r="H1139" s="18">
        <v>100</v>
      </c>
      <c r="I1139" s="42" t="s">
        <v>29</v>
      </c>
      <c r="J1139" s="42">
        <v>10</v>
      </c>
      <c r="K1139" s="29">
        <v>12000</v>
      </c>
      <c r="L1139" s="21">
        <f t="shared" si="157"/>
        <v>0.16613831692908748</v>
      </c>
      <c r="M1139" s="30">
        <v>118000</v>
      </c>
      <c r="N1139" s="23">
        <f t="shared" si="159"/>
        <v>11800</v>
      </c>
      <c r="O1139" s="21">
        <f t="shared" si="158"/>
        <v>0.1467026783136027</v>
      </c>
      <c r="P1139" s="24">
        <v>115000</v>
      </c>
      <c r="Q1139" s="18">
        <f t="shared" si="160"/>
        <v>11500</v>
      </c>
      <c r="R1139" s="21">
        <f t="shared" si="161"/>
        <v>0.11754922039037551</v>
      </c>
    </row>
    <row r="1140" spans="1:18" ht="15.5" x14ac:dyDescent="0.45">
      <c r="A1140" s="12" t="s">
        <v>2320</v>
      </c>
      <c r="B1140" s="25" t="s">
        <v>2321</v>
      </c>
      <c r="C1140" s="33" t="s">
        <v>32</v>
      </c>
      <c r="D1140" s="92">
        <v>18018</v>
      </c>
      <c r="E1140" s="16">
        <f t="shared" si="154"/>
        <v>18288.27</v>
      </c>
      <c r="F1140" s="17">
        <f t="shared" si="155"/>
        <v>6096.09</v>
      </c>
      <c r="G1140" s="18">
        <f t="shared" si="156"/>
        <v>0</v>
      </c>
      <c r="H1140" s="18">
        <v>25</v>
      </c>
      <c r="I1140" s="32" t="s">
        <v>29</v>
      </c>
      <c r="J1140" s="32">
        <v>3</v>
      </c>
      <c r="K1140" s="26">
        <v>14000</v>
      </c>
      <c r="L1140" s="21">
        <f t="shared" si="157"/>
        <v>1.2965540206919517</v>
      </c>
      <c r="M1140" s="22">
        <v>25000</v>
      </c>
      <c r="N1140" s="23">
        <f t="shared" si="159"/>
        <v>8333.3333333333339</v>
      </c>
      <c r="O1140" s="21">
        <f t="shared" si="158"/>
        <v>0.36699644088806654</v>
      </c>
      <c r="P1140" s="24">
        <v>23000</v>
      </c>
      <c r="Q1140" s="18">
        <f t="shared" si="160"/>
        <v>7666.666666666667</v>
      </c>
      <c r="R1140" s="21">
        <f t="shared" si="161"/>
        <v>0.25763672561702122</v>
      </c>
    </row>
    <row r="1141" spans="1:18" ht="15.5" x14ac:dyDescent="0.45">
      <c r="A1141" s="12" t="s">
        <v>2322</v>
      </c>
      <c r="B1141" s="25" t="s">
        <v>2323</v>
      </c>
      <c r="C1141" s="14" t="s">
        <v>32</v>
      </c>
      <c r="D1141" s="27">
        <v>25435</v>
      </c>
      <c r="E1141" s="16">
        <f t="shared" si="154"/>
        <v>25816.525000000001</v>
      </c>
      <c r="F1141" s="17">
        <f t="shared" si="155"/>
        <v>2581.6525000000001</v>
      </c>
      <c r="G1141" s="18">
        <f t="shared" si="156"/>
        <v>0</v>
      </c>
      <c r="H1141" s="18">
        <v>100</v>
      </c>
      <c r="I1141" s="42" t="s">
        <v>29</v>
      </c>
      <c r="J1141" s="42">
        <v>10</v>
      </c>
      <c r="K1141" s="29">
        <v>5000</v>
      </c>
      <c r="L1141" s="21">
        <f t="shared" si="157"/>
        <v>0.93674400408265623</v>
      </c>
      <c r="M1141" s="30">
        <v>32000</v>
      </c>
      <c r="N1141" s="23">
        <f t="shared" si="159"/>
        <v>3200</v>
      </c>
      <c r="O1141" s="21">
        <f t="shared" si="158"/>
        <v>0.23951616261290001</v>
      </c>
      <c r="P1141" s="24">
        <v>30000</v>
      </c>
      <c r="Q1141" s="18">
        <f t="shared" si="160"/>
        <v>3000</v>
      </c>
      <c r="R1141" s="21">
        <f t="shared" si="161"/>
        <v>0.16204640244959376</v>
      </c>
    </row>
    <row r="1142" spans="1:18" ht="15.5" x14ac:dyDescent="0.45">
      <c r="A1142" s="12" t="s">
        <v>2324</v>
      </c>
      <c r="B1142" s="25" t="s">
        <v>2325</v>
      </c>
      <c r="C1142" s="14" t="s">
        <v>32</v>
      </c>
      <c r="D1142" s="15">
        <v>6938</v>
      </c>
      <c r="E1142" s="16">
        <f t="shared" si="154"/>
        <v>7042.07</v>
      </c>
      <c r="F1142" s="17">
        <f t="shared" si="155"/>
        <v>7042.07</v>
      </c>
      <c r="G1142" s="18">
        <f t="shared" si="156"/>
        <v>0</v>
      </c>
      <c r="H1142" s="18">
        <v>2</v>
      </c>
      <c r="I1142" s="32" t="s">
        <v>48</v>
      </c>
      <c r="J1142" s="32">
        <v>1</v>
      </c>
      <c r="K1142" s="26">
        <v>10000</v>
      </c>
      <c r="L1142" s="21">
        <f t="shared" si="157"/>
        <v>0.42003700616438072</v>
      </c>
      <c r="M1142" s="22">
        <v>9000</v>
      </c>
      <c r="N1142" s="23">
        <f t="shared" si="159"/>
        <v>9000</v>
      </c>
      <c r="O1142" s="21">
        <f t="shared" si="158"/>
        <v>0.27803330554794264</v>
      </c>
      <c r="P1142" s="24">
        <v>8800</v>
      </c>
      <c r="Q1142" s="18">
        <f t="shared" si="160"/>
        <v>8800</v>
      </c>
      <c r="R1142" s="21">
        <f t="shared" si="161"/>
        <v>0.24963256542465501</v>
      </c>
    </row>
    <row r="1143" spans="1:18" ht="15.5" x14ac:dyDescent="0.45">
      <c r="A1143" s="12" t="s">
        <v>2326</v>
      </c>
      <c r="B1143" s="25" t="s">
        <v>2327</v>
      </c>
      <c r="C1143" s="14" t="s">
        <v>24</v>
      </c>
      <c r="D1143" s="15">
        <v>310132</v>
      </c>
      <c r="E1143" s="16">
        <f t="shared" si="154"/>
        <v>314783.98</v>
      </c>
      <c r="F1143" s="17">
        <f t="shared" si="155"/>
        <v>12591.359199999999</v>
      </c>
      <c r="G1143" s="18">
        <f t="shared" si="156"/>
        <v>0</v>
      </c>
      <c r="H1143" s="18">
        <v>10</v>
      </c>
      <c r="I1143" s="32" t="s">
        <v>29</v>
      </c>
      <c r="J1143" s="32">
        <v>25</v>
      </c>
      <c r="K1143" s="26">
        <v>15000</v>
      </c>
      <c r="L1143" s="21">
        <f t="shared" si="157"/>
        <v>0.19129315284723203</v>
      </c>
      <c r="M1143" s="22">
        <f>14500*25</f>
        <v>362500</v>
      </c>
      <c r="N1143" s="23">
        <f t="shared" si="159"/>
        <v>14500</v>
      </c>
      <c r="O1143" s="21">
        <f t="shared" si="158"/>
        <v>0.15158338108565764</v>
      </c>
      <c r="P1143" s="24">
        <v>350000</v>
      </c>
      <c r="Q1143" s="18">
        <f t="shared" si="160"/>
        <v>14000</v>
      </c>
      <c r="R1143" s="21">
        <f t="shared" si="161"/>
        <v>0.11187360932408323</v>
      </c>
    </row>
    <row r="1144" spans="1:18" ht="15.5" x14ac:dyDescent="0.45">
      <c r="A1144" s="12" t="s">
        <v>2328</v>
      </c>
      <c r="B1144" s="25" t="s">
        <v>2329</v>
      </c>
      <c r="C1144" s="14" t="s">
        <v>32</v>
      </c>
      <c r="D1144" s="15">
        <v>11890</v>
      </c>
      <c r="E1144" s="16">
        <f t="shared" si="154"/>
        <v>12068.35</v>
      </c>
      <c r="F1144" s="17">
        <f t="shared" si="155"/>
        <v>12068.35</v>
      </c>
      <c r="G1144" s="18">
        <f t="shared" si="156"/>
        <v>0</v>
      </c>
      <c r="H1144" s="18">
        <v>100</v>
      </c>
      <c r="I1144" s="32" t="s">
        <v>48</v>
      </c>
      <c r="J1144" s="32">
        <v>1</v>
      </c>
      <c r="K1144" s="26">
        <v>16000</v>
      </c>
      <c r="L1144" s="21">
        <f t="shared" si="157"/>
        <v>0.32578190059121581</v>
      </c>
      <c r="M1144" s="22">
        <v>14500</v>
      </c>
      <c r="N1144" s="23">
        <f t="shared" si="159"/>
        <v>14500</v>
      </c>
      <c r="O1144" s="21">
        <f t="shared" si="158"/>
        <v>0.20148984741078935</v>
      </c>
      <c r="P1144" s="24">
        <v>13500</v>
      </c>
      <c r="Q1144" s="18">
        <f t="shared" si="160"/>
        <v>13500</v>
      </c>
      <c r="R1144" s="21">
        <f t="shared" si="161"/>
        <v>0.11862847862383835</v>
      </c>
    </row>
    <row r="1145" spans="1:18" ht="15.5" x14ac:dyDescent="0.45">
      <c r="A1145" s="12" t="s">
        <v>2330</v>
      </c>
      <c r="B1145" s="25" t="s">
        <v>2331</v>
      </c>
      <c r="C1145" s="14" t="s">
        <v>32</v>
      </c>
      <c r="D1145" s="15">
        <v>5981</v>
      </c>
      <c r="E1145" s="16">
        <f t="shared" si="154"/>
        <v>6070.7150000000001</v>
      </c>
      <c r="F1145" s="17">
        <f t="shared" si="155"/>
        <v>6070.7150000000001</v>
      </c>
      <c r="G1145" s="18">
        <f t="shared" si="156"/>
        <v>0</v>
      </c>
      <c r="H1145" s="18">
        <v>100</v>
      </c>
      <c r="I1145" s="32" t="s">
        <v>48</v>
      </c>
      <c r="J1145" s="32">
        <v>1</v>
      </c>
      <c r="K1145" s="26">
        <v>10000</v>
      </c>
      <c r="L1145" s="21">
        <f t="shared" si="157"/>
        <v>0.64725242413784867</v>
      </c>
      <c r="M1145" s="22">
        <v>7200</v>
      </c>
      <c r="N1145" s="23">
        <f t="shared" si="159"/>
        <v>7200</v>
      </c>
      <c r="O1145" s="21">
        <f t="shared" si="158"/>
        <v>0.18602174537925101</v>
      </c>
      <c r="P1145" s="24">
        <v>7000</v>
      </c>
      <c r="Q1145" s="18">
        <f t="shared" si="160"/>
        <v>7000</v>
      </c>
      <c r="R1145" s="21">
        <f t="shared" si="161"/>
        <v>0.15307669689649403</v>
      </c>
    </row>
    <row r="1146" spans="1:18" ht="15.5" x14ac:dyDescent="0.45">
      <c r="A1146" s="12" t="s">
        <v>2332</v>
      </c>
      <c r="B1146" s="25" t="s">
        <v>2333</v>
      </c>
      <c r="C1146" s="14" t="s">
        <v>32</v>
      </c>
      <c r="D1146" s="15">
        <v>10585</v>
      </c>
      <c r="E1146" s="16">
        <f t="shared" si="154"/>
        <v>10743.775</v>
      </c>
      <c r="F1146" s="17">
        <f t="shared" si="155"/>
        <v>10743.775</v>
      </c>
      <c r="G1146" s="18">
        <f t="shared" si="156"/>
        <v>0</v>
      </c>
      <c r="H1146" s="18">
        <v>10</v>
      </c>
      <c r="I1146" s="19" t="s">
        <v>48</v>
      </c>
      <c r="J1146" s="19">
        <v>1</v>
      </c>
      <c r="K1146" s="26">
        <v>15000</v>
      </c>
      <c r="L1146" s="21">
        <f t="shared" si="157"/>
        <v>0.39615730969794144</v>
      </c>
      <c r="M1146" s="22">
        <v>13000</v>
      </c>
      <c r="N1146" s="23">
        <f t="shared" si="159"/>
        <v>13000</v>
      </c>
      <c r="O1146" s="21">
        <f t="shared" si="158"/>
        <v>0.2100030017382159</v>
      </c>
      <c r="P1146" s="24">
        <v>12000</v>
      </c>
      <c r="Q1146" s="18">
        <f t="shared" si="160"/>
        <v>12000</v>
      </c>
      <c r="R1146" s="21">
        <f t="shared" si="161"/>
        <v>0.11692584775835313</v>
      </c>
    </row>
    <row r="1147" spans="1:18" ht="15.5" x14ac:dyDescent="0.45">
      <c r="A1147" s="12" t="s">
        <v>2334</v>
      </c>
      <c r="B1147" s="25" t="s">
        <v>2335</v>
      </c>
      <c r="C1147" s="14" t="str">
        <f>C1146</f>
        <v>OBAT KERAS</v>
      </c>
      <c r="D1147" s="15">
        <v>6271</v>
      </c>
      <c r="E1147" s="16">
        <f t="shared" si="154"/>
        <v>6365.0649999999996</v>
      </c>
      <c r="F1147" s="17">
        <f t="shared" si="155"/>
        <v>6365.0649999999996</v>
      </c>
      <c r="G1147" s="18">
        <f t="shared" si="156"/>
        <v>0</v>
      </c>
      <c r="H1147" s="18">
        <v>100</v>
      </c>
      <c r="I1147" s="19" t="s">
        <v>33</v>
      </c>
      <c r="J1147" s="19">
        <v>1</v>
      </c>
      <c r="K1147" s="26">
        <v>10000</v>
      </c>
      <c r="L1147" s="21">
        <f t="shared" si="157"/>
        <v>0.57107586489690221</v>
      </c>
      <c r="M1147" s="22">
        <v>7500</v>
      </c>
      <c r="N1147" s="23">
        <f t="shared" si="159"/>
        <v>7500</v>
      </c>
      <c r="O1147" s="21">
        <f t="shared" si="158"/>
        <v>0.17830689867267663</v>
      </c>
      <c r="P1147" s="24">
        <v>7200</v>
      </c>
      <c r="Q1147" s="18">
        <f t="shared" si="160"/>
        <v>7200</v>
      </c>
      <c r="R1147" s="21">
        <f t="shared" si="161"/>
        <v>0.13117462272576957</v>
      </c>
    </row>
    <row r="1148" spans="1:18" ht="15.5" x14ac:dyDescent="0.45">
      <c r="A1148" s="12" t="s">
        <v>2336</v>
      </c>
      <c r="B1148" s="25" t="s">
        <v>2337</v>
      </c>
      <c r="C1148" s="14" t="str">
        <f>C1147</f>
        <v>OBAT KERAS</v>
      </c>
      <c r="D1148" s="15">
        <v>7467</v>
      </c>
      <c r="E1148" s="16">
        <f t="shared" si="154"/>
        <v>7579.0050000000001</v>
      </c>
      <c r="F1148" s="17">
        <f t="shared" si="155"/>
        <v>7579.0050000000001</v>
      </c>
      <c r="G1148" s="18">
        <f t="shared" si="156"/>
        <v>0</v>
      </c>
      <c r="H1148" s="18">
        <v>100</v>
      </c>
      <c r="I1148" s="19" t="s">
        <v>33</v>
      </c>
      <c r="J1148" s="19">
        <v>1</v>
      </c>
      <c r="K1148" s="26">
        <v>10000</v>
      </c>
      <c r="L1148" s="21">
        <f t="shared" si="157"/>
        <v>0.31943441124527561</v>
      </c>
      <c r="M1148" s="22">
        <v>10000</v>
      </c>
      <c r="N1148" s="23">
        <f t="shared" si="159"/>
        <v>10000</v>
      </c>
      <c r="O1148" s="21">
        <f t="shared" si="158"/>
        <v>0.31943441124527561</v>
      </c>
      <c r="P1148" s="24">
        <v>8500</v>
      </c>
      <c r="Q1148" s="18">
        <f t="shared" si="160"/>
        <v>8500</v>
      </c>
      <c r="R1148" s="21">
        <f t="shared" si="161"/>
        <v>0.12151924955848424</v>
      </c>
    </row>
    <row r="1149" spans="1:18" ht="15.5" x14ac:dyDescent="0.45">
      <c r="A1149" s="12" t="s">
        <v>2338</v>
      </c>
      <c r="B1149" s="25" t="s">
        <v>2339</v>
      </c>
      <c r="C1149" s="14" t="s">
        <v>10</v>
      </c>
      <c r="D1149" s="15">
        <v>13043</v>
      </c>
      <c r="E1149" s="16">
        <f t="shared" si="154"/>
        <v>13238.645</v>
      </c>
      <c r="F1149" s="17">
        <f t="shared" si="155"/>
        <v>13238.645</v>
      </c>
      <c r="G1149" s="18">
        <f t="shared" si="156"/>
        <v>0</v>
      </c>
      <c r="H1149" s="18">
        <v>100</v>
      </c>
      <c r="I1149" s="42" t="s">
        <v>1786</v>
      </c>
      <c r="J1149" s="42">
        <v>1</v>
      </c>
      <c r="K1149" s="26">
        <v>18000</v>
      </c>
      <c r="L1149" s="21">
        <f t="shared" si="157"/>
        <v>0.35965576537477961</v>
      </c>
      <c r="M1149" s="22">
        <v>17000</v>
      </c>
      <c r="N1149" s="23">
        <f t="shared" si="159"/>
        <v>17000</v>
      </c>
      <c r="O1149" s="21">
        <f t="shared" si="158"/>
        <v>0.28411933396506966</v>
      </c>
      <c r="P1149" s="24">
        <v>15000</v>
      </c>
      <c r="Q1149" s="18">
        <f t="shared" si="160"/>
        <v>15000</v>
      </c>
      <c r="R1149" s="21">
        <f t="shared" si="161"/>
        <v>0.13304647114564969</v>
      </c>
    </row>
    <row r="1150" spans="1:18" ht="15.5" x14ac:dyDescent="0.45">
      <c r="A1150" s="12" t="s">
        <v>2340</v>
      </c>
      <c r="B1150" s="25" t="s">
        <v>2341</v>
      </c>
      <c r="C1150" s="33" t="s">
        <v>10</v>
      </c>
      <c r="D1150" s="16">
        <v>23418</v>
      </c>
      <c r="E1150" s="16">
        <f t="shared" si="154"/>
        <v>23769.27</v>
      </c>
      <c r="F1150" s="17">
        <f t="shared" si="155"/>
        <v>23769.27</v>
      </c>
      <c r="G1150" s="18">
        <f t="shared" si="156"/>
        <v>0</v>
      </c>
      <c r="H1150" s="18">
        <v>100</v>
      </c>
      <c r="I1150" s="42" t="s">
        <v>1786</v>
      </c>
      <c r="J1150" s="42">
        <v>1</v>
      </c>
      <c r="K1150" s="26">
        <v>30000</v>
      </c>
      <c r="L1150" s="21">
        <f t="shared" si="157"/>
        <v>0.26213383919657607</v>
      </c>
      <c r="M1150" s="22">
        <v>28000</v>
      </c>
      <c r="N1150" s="23">
        <f t="shared" si="159"/>
        <v>28000</v>
      </c>
      <c r="O1150" s="21">
        <f t="shared" si="158"/>
        <v>0.17799158325013767</v>
      </c>
      <c r="P1150" s="24">
        <v>28000</v>
      </c>
      <c r="Q1150" s="18">
        <f t="shared" si="160"/>
        <v>28000</v>
      </c>
      <c r="R1150" s="21">
        <f t="shared" si="161"/>
        <v>0.17799158325013767</v>
      </c>
    </row>
    <row r="1151" spans="1:18" ht="15.5" x14ac:dyDescent="0.45">
      <c r="A1151" s="12" t="s">
        <v>2342</v>
      </c>
      <c r="B1151" s="25" t="s">
        <v>2343</v>
      </c>
      <c r="C1151" s="14" t="s">
        <v>24</v>
      </c>
      <c r="D1151" s="15">
        <v>4136</v>
      </c>
      <c r="E1151" s="16">
        <f t="shared" si="154"/>
        <v>4198.04</v>
      </c>
      <c r="F1151" s="17">
        <f t="shared" si="155"/>
        <v>4198.04</v>
      </c>
      <c r="G1151" s="18">
        <f t="shared" si="156"/>
        <v>0</v>
      </c>
      <c r="H1151" s="18">
        <v>100</v>
      </c>
      <c r="I1151" s="19" t="s">
        <v>33</v>
      </c>
      <c r="J1151" s="19">
        <v>1</v>
      </c>
      <c r="K1151" s="26">
        <v>5000</v>
      </c>
      <c r="L1151" s="21">
        <f t="shared" si="157"/>
        <v>0.19103200541204945</v>
      </c>
      <c r="M1151" s="22">
        <v>4800</v>
      </c>
      <c r="N1151" s="23">
        <f t="shared" si="159"/>
        <v>4800</v>
      </c>
      <c r="O1151" s="21">
        <f t="shared" si="158"/>
        <v>0.14339072519556748</v>
      </c>
      <c r="P1151" s="24">
        <v>4700</v>
      </c>
      <c r="Q1151" s="18">
        <f t="shared" si="160"/>
        <v>4700</v>
      </c>
      <c r="R1151" s="21">
        <f t="shared" si="161"/>
        <v>0.11957008508732647</v>
      </c>
    </row>
    <row r="1152" spans="1:18" ht="15.5" x14ac:dyDescent="0.45">
      <c r="A1152" s="12" t="s">
        <v>2344</v>
      </c>
      <c r="B1152" s="25" t="s">
        <v>2345</v>
      </c>
      <c r="C1152" s="14" t="s">
        <v>24</v>
      </c>
      <c r="D1152" s="15">
        <v>49176</v>
      </c>
      <c r="E1152" s="16">
        <f t="shared" si="154"/>
        <v>49913.64</v>
      </c>
      <c r="F1152" s="17">
        <f t="shared" si="155"/>
        <v>3327.576</v>
      </c>
      <c r="G1152" s="18">
        <f t="shared" si="156"/>
        <v>0</v>
      </c>
      <c r="H1152" s="18">
        <v>100</v>
      </c>
      <c r="I1152" s="19" t="s">
        <v>29</v>
      </c>
      <c r="J1152" s="19">
        <v>15</v>
      </c>
      <c r="K1152" s="26">
        <v>5000</v>
      </c>
      <c r="L1152" s="21">
        <f t="shared" si="157"/>
        <v>0.50259528257205843</v>
      </c>
      <c r="M1152" s="22">
        <v>65000</v>
      </c>
      <c r="N1152" s="23">
        <f t="shared" si="159"/>
        <v>4333.333333333333</v>
      </c>
      <c r="O1152" s="21">
        <f t="shared" si="158"/>
        <v>0.30224924489578392</v>
      </c>
      <c r="P1152" s="24">
        <v>63000</v>
      </c>
      <c r="Q1152" s="18">
        <f t="shared" si="160"/>
        <v>4200</v>
      </c>
      <c r="R1152" s="21">
        <f t="shared" si="161"/>
        <v>0.26218003736052908</v>
      </c>
    </row>
    <row r="1153" spans="1:18" ht="15.5" x14ac:dyDescent="0.45">
      <c r="A1153" s="12" t="s">
        <v>2346</v>
      </c>
      <c r="B1153" s="25" t="s">
        <v>2347</v>
      </c>
      <c r="C1153" s="14" t="str">
        <f>C1152</f>
        <v>OBAT BEBAS</v>
      </c>
      <c r="D1153" s="15">
        <v>17215</v>
      </c>
      <c r="E1153" s="16">
        <f t="shared" si="154"/>
        <v>17473.224999999999</v>
      </c>
      <c r="F1153" s="17">
        <f t="shared" si="155"/>
        <v>873.66124999999988</v>
      </c>
      <c r="G1153" s="18">
        <f t="shared" si="156"/>
        <v>0</v>
      </c>
      <c r="H1153" s="18">
        <v>200</v>
      </c>
      <c r="I1153" s="19" t="s">
        <v>29</v>
      </c>
      <c r="J1153" s="19">
        <v>20</v>
      </c>
      <c r="K1153" s="26">
        <v>4000</v>
      </c>
      <c r="L1153" s="21">
        <f t="shared" si="157"/>
        <v>3.5784335747980127</v>
      </c>
      <c r="M1153" s="22">
        <v>21000</v>
      </c>
      <c r="N1153" s="23">
        <f t="shared" si="159"/>
        <v>1050</v>
      </c>
      <c r="O1153" s="21">
        <f t="shared" si="158"/>
        <v>0.20183881338447843</v>
      </c>
      <c r="P1153" s="94">
        <v>20000</v>
      </c>
      <c r="Q1153" s="18">
        <f t="shared" si="160"/>
        <v>1000</v>
      </c>
      <c r="R1153" s="21">
        <f t="shared" si="161"/>
        <v>0.14460839369950326</v>
      </c>
    </row>
    <row r="1154" spans="1:18" ht="15.5" x14ac:dyDescent="0.45">
      <c r="A1154" s="12" t="s">
        <v>2348</v>
      </c>
      <c r="B1154" s="25" t="s">
        <v>2349</v>
      </c>
      <c r="C1154" s="14" t="s">
        <v>32</v>
      </c>
      <c r="D1154" s="27">
        <v>6323</v>
      </c>
      <c r="E1154" s="16">
        <f t="shared" si="154"/>
        <v>6417.8450000000003</v>
      </c>
      <c r="F1154" s="17">
        <f t="shared" si="155"/>
        <v>6417.8450000000003</v>
      </c>
      <c r="G1154" s="18">
        <f t="shared" si="156"/>
        <v>0</v>
      </c>
      <c r="H1154" s="18">
        <v>50</v>
      </c>
      <c r="I1154" s="42" t="s">
        <v>72</v>
      </c>
      <c r="J1154" s="42">
        <v>1</v>
      </c>
      <c r="K1154" s="29">
        <v>8000</v>
      </c>
      <c r="L1154" s="21">
        <f t="shared" si="157"/>
        <v>0.24652433955634637</v>
      </c>
      <c r="M1154" s="30">
        <v>7500</v>
      </c>
      <c r="N1154" s="23">
        <f t="shared" si="159"/>
        <v>7500</v>
      </c>
      <c r="O1154" s="21">
        <f t="shared" si="158"/>
        <v>0.16861656833407471</v>
      </c>
      <c r="P1154" s="24">
        <v>7200</v>
      </c>
      <c r="Q1154" s="18">
        <f t="shared" si="160"/>
        <v>7200</v>
      </c>
      <c r="R1154" s="21">
        <f t="shared" si="161"/>
        <v>0.12187190560071172</v>
      </c>
    </row>
    <row r="1155" spans="1:18" ht="15.5" x14ac:dyDescent="0.45">
      <c r="A1155" s="12" t="s">
        <v>2350</v>
      </c>
      <c r="B1155" s="25" t="s">
        <v>2351</v>
      </c>
      <c r="C1155" s="14" t="str">
        <f>C1154</f>
        <v>OBAT KERAS</v>
      </c>
      <c r="D1155" s="15">
        <v>17188</v>
      </c>
      <c r="E1155" s="16">
        <f t="shared" si="154"/>
        <v>17445.82</v>
      </c>
      <c r="F1155" s="17">
        <f t="shared" si="155"/>
        <v>1744.5819999999999</v>
      </c>
      <c r="G1155" s="18">
        <f t="shared" si="156"/>
        <v>0</v>
      </c>
      <c r="H1155" s="18">
        <v>100</v>
      </c>
      <c r="I1155" s="19" t="s">
        <v>29</v>
      </c>
      <c r="J1155" s="19">
        <v>10</v>
      </c>
      <c r="K1155" s="26">
        <v>6000</v>
      </c>
      <c r="L1155" s="21">
        <f t="shared" si="157"/>
        <v>2.4392192513736815</v>
      </c>
      <c r="M1155" s="22">
        <v>23000</v>
      </c>
      <c r="N1155" s="23">
        <f t="shared" si="159"/>
        <v>2300</v>
      </c>
      <c r="O1155" s="21">
        <f t="shared" si="158"/>
        <v>0.31836737969324463</v>
      </c>
      <c r="P1155" s="24">
        <v>22000</v>
      </c>
      <c r="Q1155" s="18">
        <f t="shared" si="160"/>
        <v>2200</v>
      </c>
      <c r="R1155" s="21">
        <f t="shared" si="161"/>
        <v>0.26104705883701662</v>
      </c>
    </row>
    <row r="1156" spans="1:18" ht="15.5" x14ac:dyDescent="0.45">
      <c r="A1156" s="12" t="s">
        <v>2352</v>
      </c>
      <c r="B1156" s="25" t="s">
        <v>2353</v>
      </c>
      <c r="C1156" s="14" t="s">
        <v>32</v>
      </c>
      <c r="D1156" s="15">
        <v>4750</v>
      </c>
      <c r="E1156" s="16">
        <f t="shared" si="154"/>
        <v>4821.25</v>
      </c>
      <c r="F1156" s="17">
        <f t="shared" si="155"/>
        <v>4821.25</v>
      </c>
      <c r="G1156" s="18">
        <f t="shared" si="156"/>
        <v>0</v>
      </c>
      <c r="H1156" s="18">
        <v>100</v>
      </c>
      <c r="I1156" s="32" t="s">
        <v>48</v>
      </c>
      <c r="J1156" s="32">
        <v>1</v>
      </c>
      <c r="K1156" s="26">
        <v>10000</v>
      </c>
      <c r="L1156" s="21">
        <f t="shared" si="157"/>
        <v>1.0741508944775733</v>
      </c>
      <c r="M1156" s="22">
        <v>7000</v>
      </c>
      <c r="N1156" s="23">
        <f t="shared" si="159"/>
        <v>7000</v>
      </c>
      <c r="O1156" s="21">
        <f t="shared" si="158"/>
        <v>0.4519056261343013</v>
      </c>
      <c r="P1156" s="24">
        <v>6800</v>
      </c>
      <c r="Q1156" s="18">
        <f t="shared" si="160"/>
        <v>6800</v>
      </c>
      <c r="R1156" s="21">
        <f t="shared" si="161"/>
        <v>0.4104226082447498</v>
      </c>
    </row>
    <row r="1157" spans="1:18" ht="15.5" x14ac:dyDescent="0.45">
      <c r="A1157" s="12" t="s">
        <v>2354</v>
      </c>
      <c r="B1157" s="25" t="s">
        <v>2355</v>
      </c>
      <c r="C1157" s="14" t="s">
        <v>47</v>
      </c>
      <c r="D1157" s="15">
        <v>14654</v>
      </c>
      <c r="E1157" s="16">
        <f t="shared" si="154"/>
        <v>14873.81</v>
      </c>
      <c r="F1157" s="17">
        <f t="shared" si="155"/>
        <v>14873.81</v>
      </c>
      <c r="G1157" s="18">
        <f t="shared" si="156"/>
        <v>0</v>
      </c>
      <c r="H1157" s="18">
        <v>100</v>
      </c>
      <c r="I1157" s="19" t="s">
        <v>33</v>
      </c>
      <c r="J1157" s="19">
        <v>1</v>
      </c>
      <c r="K1157" s="20">
        <v>20000</v>
      </c>
      <c r="L1157" s="21">
        <f t="shared" si="157"/>
        <v>0.34464538675699102</v>
      </c>
      <c r="M1157" s="22">
        <v>20000</v>
      </c>
      <c r="N1157" s="23">
        <f t="shared" si="159"/>
        <v>20000</v>
      </c>
      <c r="O1157" s="21">
        <f t="shared" si="158"/>
        <v>0.34464538675699102</v>
      </c>
      <c r="P1157" s="24">
        <v>18500</v>
      </c>
      <c r="Q1157" s="18">
        <f t="shared" si="160"/>
        <v>18500</v>
      </c>
      <c r="R1157" s="21">
        <f t="shared" si="161"/>
        <v>0.24379698275021669</v>
      </c>
    </row>
    <row r="1158" spans="1:18" ht="15.5" x14ac:dyDescent="0.45">
      <c r="A1158" s="12" t="s">
        <v>2356</v>
      </c>
      <c r="B1158" s="25" t="s">
        <v>2357</v>
      </c>
      <c r="C1158" s="14" t="str">
        <f>C1157</f>
        <v>OBAT BEBAS TERBATAS</v>
      </c>
      <c r="D1158" s="15">
        <v>4716</v>
      </c>
      <c r="E1158" s="16">
        <f t="shared" si="154"/>
        <v>4786.74</v>
      </c>
      <c r="F1158" s="17">
        <f t="shared" si="155"/>
        <v>4786.74</v>
      </c>
      <c r="G1158" s="18">
        <f t="shared" si="156"/>
        <v>0</v>
      </c>
      <c r="H1158" s="18">
        <v>100</v>
      </c>
      <c r="I1158" s="19" t="s">
        <v>33</v>
      </c>
      <c r="J1158" s="19">
        <v>1</v>
      </c>
      <c r="K1158" s="20">
        <v>6000</v>
      </c>
      <c r="L1158" s="21">
        <f t="shared" si="157"/>
        <v>0.25346269068301186</v>
      </c>
      <c r="M1158" s="22">
        <v>5500</v>
      </c>
      <c r="N1158" s="23">
        <f t="shared" si="159"/>
        <v>5500</v>
      </c>
      <c r="O1158" s="21">
        <f t="shared" si="158"/>
        <v>0.14900746645942756</v>
      </c>
      <c r="P1158" s="24">
        <v>5400</v>
      </c>
      <c r="Q1158" s="18">
        <f t="shared" si="160"/>
        <v>5400</v>
      </c>
      <c r="R1158" s="21">
        <f t="shared" si="161"/>
        <v>0.12811642161471068</v>
      </c>
    </row>
    <row r="1159" spans="1:18" ht="15.5" x14ac:dyDescent="0.45">
      <c r="A1159" s="12" t="s">
        <v>2358</v>
      </c>
      <c r="B1159" s="25" t="s">
        <v>2359</v>
      </c>
      <c r="C1159" s="14" t="s">
        <v>24</v>
      </c>
      <c r="D1159" s="15">
        <v>23000</v>
      </c>
      <c r="E1159" s="16">
        <f t="shared" si="154"/>
        <v>23345</v>
      </c>
      <c r="F1159" s="17">
        <f t="shared" si="155"/>
        <v>2334.5</v>
      </c>
      <c r="G1159" s="18">
        <f t="shared" si="156"/>
        <v>0</v>
      </c>
      <c r="H1159" s="18">
        <v>100</v>
      </c>
      <c r="I1159" s="19" t="s">
        <v>29</v>
      </c>
      <c r="J1159" s="19">
        <v>10</v>
      </c>
      <c r="K1159" s="20">
        <v>4000</v>
      </c>
      <c r="L1159" s="21">
        <f t="shared" si="157"/>
        <v>0.71342899978582142</v>
      </c>
      <c r="M1159" s="22">
        <v>30000</v>
      </c>
      <c r="N1159" s="23">
        <f t="shared" si="159"/>
        <v>3000</v>
      </c>
      <c r="O1159" s="21">
        <f t="shared" si="158"/>
        <v>0.28507174983936601</v>
      </c>
      <c r="P1159" s="24">
        <v>27000</v>
      </c>
      <c r="Q1159" s="18">
        <f t="shared" si="160"/>
        <v>2700</v>
      </c>
      <c r="R1159" s="21">
        <f t="shared" si="161"/>
        <v>0.15656457485542943</v>
      </c>
    </row>
    <row r="1160" spans="1:18" ht="15.5" x14ac:dyDescent="0.45">
      <c r="A1160" s="12" t="s">
        <v>2360</v>
      </c>
      <c r="B1160" s="25" t="s">
        <v>2361</v>
      </c>
      <c r="C1160" s="14" t="str">
        <f>C1158</f>
        <v>OBAT BEBAS TERBATAS</v>
      </c>
      <c r="D1160" s="15">
        <v>30600</v>
      </c>
      <c r="E1160" s="16">
        <f t="shared" si="154"/>
        <v>31059</v>
      </c>
      <c r="F1160" s="17">
        <f t="shared" si="155"/>
        <v>3105.9</v>
      </c>
      <c r="G1160" s="18">
        <f t="shared" si="156"/>
        <v>0</v>
      </c>
      <c r="H1160" s="18">
        <v>100</v>
      </c>
      <c r="I1160" s="19" t="s">
        <v>29</v>
      </c>
      <c r="J1160" s="19">
        <v>10</v>
      </c>
      <c r="K1160" s="20">
        <v>5000</v>
      </c>
      <c r="L1160" s="21">
        <f t="shared" si="157"/>
        <v>0.6098393380340642</v>
      </c>
      <c r="M1160" s="22">
        <v>37000</v>
      </c>
      <c r="N1160" s="23">
        <f t="shared" si="159"/>
        <v>3700</v>
      </c>
      <c r="O1160" s="21">
        <f t="shared" si="158"/>
        <v>0.19128111014520746</v>
      </c>
      <c r="P1160" s="24">
        <v>36000</v>
      </c>
      <c r="Q1160" s="18">
        <f t="shared" si="160"/>
        <v>3600</v>
      </c>
      <c r="R1160" s="21">
        <f t="shared" si="161"/>
        <v>0.15908432338452619</v>
      </c>
    </row>
    <row r="1161" spans="1:18" ht="15.5" x14ac:dyDescent="0.45">
      <c r="A1161" s="12" t="s">
        <v>2362</v>
      </c>
      <c r="B1161" s="25" t="s">
        <v>2363</v>
      </c>
      <c r="C1161" s="14" t="str">
        <f>C1160</f>
        <v>OBAT BEBAS TERBATAS</v>
      </c>
      <c r="D1161" s="15">
        <v>1188</v>
      </c>
      <c r="E1161" s="16">
        <f t="shared" si="154"/>
        <v>1205.82</v>
      </c>
      <c r="F1161" s="17">
        <f t="shared" si="155"/>
        <v>1205.82</v>
      </c>
      <c r="G1161" s="18">
        <f t="shared" si="156"/>
        <v>0</v>
      </c>
      <c r="H1161" s="18">
        <v>100</v>
      </c>
      <c r="I1161" s="19" t="s">
        <v>262</v>
      </c>
      <c r="J1161" s="19">
        <v>1</v>
      </c>
      <c r="K1161" s="26">
        <v>5000</v>
      </c>
      <c r="L1161" s="21">
        <f t="shared" si="157"/>
        <v>3.1465558706938022</v>
      </c>
      <c r="M1161" s="22">
        <v>2500</v>
      </c>
      <c r="N1161" s="23">
        <f t="shared" si="159"/>
        <v>2500</v>
      </c>
      <c r="O1161" s="21">
        <f t="shared" si="158"/>
        <v>1.0732779353469011</v>
      </c>
      <c r="P1161" s="24">
        <v>2000</v>
      </c>
      <c r="Q1161" s="18">
        <f t="shared" si="160"/>
        <v>2000</v>
      </c>
      <c r="R1161" s="21">
        <f t="shared" si="161"/>
        <v>0.65862234827752075</v>
      </c>
    </row>
    <row r="1162" spans="1:18" ht="15.5" x14ac:dyDescent="0.45">
      <c r="A1162" s="12" t="s">
        <v>2364</v>
      </c>
      <c r="B1162" s="25" t="s">
        <v>2365</v>
      </c>
      <c r="C1162" s="14" t="s">
        <v>32</v>
      </c>
      <c r="D1162" s="27">
        <v>1437</v>
      </c>
      <c r="E1162" s="16">
        <f t="shared" si="154"/>
        <v>1458.5550000000001</v>
      </c>
      <c r="F1162" s="17">
        <f t="shared" si="155"/>
        <v>1458.5550000000001</v>
      </c>
      <c r="G1162" s="18">
        <f t="shared" si="156"/>
        <v>0</v>
      </c>
      <c r="H1162" s="18">
        <v>100</v>
      </c>
      <c r="I1162" s="42" t="s">
        <v>262</v>
      </c>
      <c r="J1162" s="42">
        <v>1</v>
      </c>
      <c r="K1162" s="29">
        <v>5000</v>
      </c>
      <c r="L1162" s="21">
        <f t="shared" si="157"/>
        <v>2.4280503649159608</v>
      </c>
      <c r="M1162" s="30">
        <v>2500</v>
      </c>
      <c r="N1162" s="23">
        <f t="shared" si="159"/>
        <v>2500</v>
      </c>
      <c r="O1162" s="21">
        <f t="shared" si="158"/>
        <v>0.71402518245798063</v>
      </c>
      <c r="P1162" s="24">
        <v>2200</v>
      </c>
      <c r="Q1162" s="18">
        <f t="shared" si="160"/>
        <v>2200</v>
      </c>
      <c r="R1162" s="21">
        <f t="shared" si="161"/>
        <v>0.50834216056302295</v>
      </c>
    </row>
    <row r="1163" spans="1:18" ht="15.5" x14ac:dyDescent="0.45">
      <c r="A1163" s="12" t="s">
        <v>2366</v>
      </c>
      <c r="B1163" s="25" t="s">
        <v>2367</v>
      </c>
      <c r="C1163" s="14" t="str">
        <f>C1162</f>
        <v>OBAT KERAS</v>
      </c>
      <c r="D1163" s="15">
        <v>9361</v>
      </c>
      <c r="E1163" s="16">
        <f t="shared" si="154"/>
        <v>9501.4150000000009</v>
      </c>
      <c r="F1163" s="17">
        <f t="shared" si="155"/>
        <v>9501.4150000000009</v>
      </c>
      <c r="G1163" s="18">
        <f t="shared" si="156"/>
        <v>0</v>
      </c>
      <c r="H1163" s="18">
        <v>100</v>
      </c>
      <c r="I1163" s="32" t="s">
        <v>48</v>
      </c>
      <c r="J1163" s="32">
        <v>1</v>
      </c>
      <c r="K1163" s="20">
        <v>12000</v>
      </c>
      <c r="L1163" s="21">
        <f t="shared" si="157"/>
        <v>0.26296977871190752</v>
      </c>
      <c r="M1163" s="22">
        <v>10800</v>
      </c>
      <c r="N1163" s="23">
        <f t="shared" si="159"/>
        <v>10800</v>
      </c>
      <c r="O1163" s="21">
        <f t="shared" si="158"/>
        <v>0.13667280084071678</v>
      </c>
      <c r="P1163" s="24">
        <v>10600</v>
      </c>
      <c r="Q1163" s="18">
        <f t="shared" si="160"/>
        <v>10600</v>
      </c>
      <c r="R1163" s="21">
        <f t="shared" si="161"/>
        <v>0.11562330452885165</v>
      </c>
    </row>
    <row r="1164" spans="1:18" ht="15.5" x14ac:dyDescent="0.45">
      <c r="A1164" s="12" t="s">
        <v>2368</v>
      </c>
      <c r="B1164" s="25" t="s">
        <v>2369</v>
      </c>
      <c r="C1164" s="14" t="str">
        <f>C1163</f>
        <v>OBAT KERAS</v>
      </c>
      <c r="D1164" s="15">
        <v>12060</v>
      </c>
      <c r="E1164" s="16">
        <f t="shared" si="154"/>
        <v>12240.9</v>
      </c>
      <c r="F1164" s="17">
        <f t="shared" si="155"/>
        <v>12240.9</v>
      </c>
      <c r="G1164" s="18">
        <f t="shared" si="156"/>
        <v>0</v>
      </c>
      <c r="H1164" s="18">
        <v>100</v>
      </c>
      <c r="I1164" s="32" t="s">
        <v>48</v>
      </c>
      <c r="J1164" s="32">
        <v>1</v>
      </c>
      <c r="K1164" s="20">
        <v>15000</v>
      </c>
      <c r="L1164" s="21">
        <f t="shared" si="157"/>
        <v>0.22540009313040713</v>
      </c>
      <c r="M1164" s="22">
        <v>14000</v>
      </c>
      <c r="N1164" s="23">
        <f t="shared" si="159"/>
        <v>14000</v>
      </c>
      <c r="O1164" s="21">
        <f t="shared" si="158"/>
        <v>0.14370675358837998</v>
      </c>
      <c r="P1164" s="24">
        <v>13700</v>
      </c>
      <c r="Q1164" s="18">
        <f t="shared" si="160"/>
        <v>13700</v>
      </c>
      <c r="R1164" s="21">
        <f t="shared" si="161"/>
        <v>0.11919875172577184</v>
      </c>
    </row>
    <row r="1165" spans="1:18" ht="15.5" x14ac:dyDescent="0.45">
      <c r="A1165" s="12" t="s">
        <v>2370</v>
      </c>
      <c r="B1165" s="25" t="s">
        <v>2371</v>
      </c>
      <c r="C1165" s="14" t="s">
        <v>47</v>
      </c>
      <c r="D1165" s="15">
        <v>31948</v>
      </c>
      <c r="E1165" s="16">
        <f t="shared" si="154"/>
        <v>32427.22</v>
      </c>
      <c r="F1165" s="17">
        <f t="shared" si="155"/>
        <v>3242.7220000000002</v>
      </c>
      <c r="G1165" s="18">
        <f t="shared" si="156"/>
        <v>0</v>
      </c>
      <c r="H1165" s="18">
        <v>100</v>
      </c>
      <c r="I1165" s="19" t="s">
        <v>29</v>
      </c>
      <c r="J1165" s="19">
        <v>10</v>
      </c>
      <c r="K1165" s="20">
        <v>5000</v>
      </c>
      <c r="L1165" s="21">
        <f t="shared" si="157"/>
        <v>0.54191447802185932</v>
      </c>
      <c r="M1165" s="22">
        <v>39000</v>
      </c>
      <c r="N1165" s="23">
        <f t="shared" si="159"/>
        <v>3900</v>
      </c>
      <c r="O1165" s="21">
        <f t="shared" si="158"/>
        <v>0.20269329285705026</v>
      </c>
      <c r="P1165" s="24">
        <v>36000</v>
      </c>
      <c r="Q1165" s="18">
        <f t="shared" si="160"/>
        <v>3600</v>
      </c>
      <c r="R1165" s="21">
        <f t="shared" si="161"/>
        <v>0.11017842417573871</v>
      </c>
    </row>
    <row r="1166" spans="1:18" ht="15.5" x14ac:dyDescent="0.45">
      <c r="A1166" s="12" t="s">
        <v>2372</v>
      </c>
      <c r="B1166" s="25" t="s">
        <v>2373</v>
      </c>
      <c r="C1166" s="14" t="s">
        <v>32</v>
      </c>
      <c r="D1166" s="27">
        <v>22145</v>
      </c>
      <c r="E1166" s="16">
        <f t="shared" si="154"/>
        <v>22477.174999999999</v>
      </c>
      <c r="F1166" s="17">
        <f t="shared" si="155"/>
        <v>2247.7174999999997</v>
      </c>
      <c r="G1166" s="18">
        <f t="shared" si="156"/>
        <v>0</v>
      </c>
      <c r="H1166" s="18">
        <v>100</v>
      </c>
      <c r="I1166" s="42" t="s">
        <v>29</v>
      </c>
      <c r="J1166" s="42">
        <v>10</v>
      </c>
      <c r="K1166" s="105">
        <v>5000</v>
      </c>
      <c r="L1166" s="21">
        <f t="shared" si="157"/>
        <v>1.2244788324155507</v>
      </c>
      <c r="M1166" s="30">
        <v>31000</v>
      </c>
      <c r="N1166" s="23">
        <f t="shared" si="159"/>
        <v>3100</v>
      </c>
      <c r="O1166" s="21">
        <f t="shared" si="158"/>
        <v>0.37917687609764145</v>
      </c>
      <c r="P1166" s="24">
        <v>27000</v>
      </c>
      <c r="Q1166" s="18">
        <f t="shared" si="160"/>
        <v>2700</v>
      </c>
      <c r="R1166" s="21">
        <f t="shared" si="161"/>
        <v>0.20121856950439737</v>
      </c>
    </row>
    <row r="1167" spans="1:18" ht="15.5" x14ac:dyDescent="0.45">
      <c r="A1167" s="12" t="s">
        <v>2374</v>
      </c>
      <c r="B1167" s="25" t="s">
        <v>2375</v>
      </c>
      <c r="C1167" s="14" t="s">
        <v>47</v>
      </c>
      <c r="D1167" s="15">
        <v>36225</v>
      </c>
      <c r="E1167" s="16">
        <f t="shared" ref="E1167:E1230" si="162">(D1167*1.5%)+D1167</f>
        <v>36768.375</v>
      </c>
      <c r="F1167" s="17">
        <f t="shared" si="155"/>
        <v>3676.8375000000001</v>
      </c>
      <c r="G1167" s="18">
        <f t="shared" si="156"/>
        <v>0</v>
      </c>
      <c r="H1167" s="18">
        <v>100</v>
      </c>
      <c r="I1167" s="19" t="s">
        <v>29</v>
      </c>
      <c r="J1167" s="19">
        <v>10</v>
      </c>
      <c r="K1167" s="20">
        <v>7000</v>
      </c>
      <c r="L1167" s="21">
        <f t="shared" si="157"/>
        <v>0.9038099997620237</v>
      </c>
      <c r="M1167" s="22">
        <v>43000</v>
      </c>
      <c r="N1167" s="23">
        <f t="shared" si="159"/>
        <v>4300</v>
      </c>
      <c r="O1167" s="21">
        <f t="shared" si="158"/>
        <v>0.16948328556810027</v>
      </c>
      <c r="P1167" s="24">
        <v>42000</v>
      </c>
      <c r="Q1167" s="18">
        <f t="shared" si="160"/>
        <v>4200</v>
      </c>
      <c r="R1167" s="21">
        <f t="shared" si="161"/>
        <v>0.14228599985721421</v>
      </c>
    </row>
    <row r="1168" spans="1:18" ht="15.5" x14ac:dyDescent="0.45">
      <c r="A1168" s="12" t="s">
        <v>2376</v>
      </c>
      <c r="B1168" s="25" t="s">
        <v>2377</v>
      </c>
      <c r="C1168" s="14" t="str">
        <f>C1165</f>
        <v>OBAT BEBAS TERBATAS</v>
      </c>
      <c r="D1168" s="15">
        <v>15280</v>
      </c>
      <c r="E1168" s="16">
        <f t="shared" si="162"/>
        <v>15509.2</v>
      </c>
      <c r="F1168" s="17">
        <f t="shared" si="155"/>
        <v>15509.2</v>
      </c>
      <c r="G1168" s="18">
        <f t="shared" si="156"/>
        <v>0</v>
      </c>
      <c r="H1168" s="18">
        <v>100</v>
      </c>
      <c r="I1168" s="32" t="s">
        <v>48</v>
      </c>
      <c r="J1168" s="32">
        <v>1</v>
      </c>
      <c r="K1168" s="26">
        <v>20000</v>
      </c>
      <c r="L1168" s="21">
        <f t="shared" si="157"/>
        <v>0.28955716606917181</v>
      </c>
      <c r="M1168" s="22">
        <v>17800</v>
      </c>
      <c r="N1168" s="23">
        <f t="shared" si="159"/>
        <v>17800</v>
      </c>
      <c r="O1168" s="21">
        <f t="shared" si="158"/>
        <v>0.14770587780156288</v>
      </c>
      <c r="P1168" s="24">
        <v>17300</v>
      </c>
      <c r="Q1168" s="18">
        <f t="shared" si="160"/>
        <v>17300</v>
      </c>
      <c r="R1168" s="21">
        <f t="shared" si="161"/>
        <v>0.11546694864983359</v>
      </c>
    </row>
    <row r="1169" spans="1:18" ht="15.5" x14ac:dyDescent="0.45">
      <c r="A1169" s="12" t="s">
        <v>2378</v>
      </c>
      <c r="B1169" s="25" t="s">
        <v>2379</v>
      </c>
      <c r="C1169" s="14" t="s">
        <v>47</v>
      </c>
      <c r="D1169" s="15">
        <v>19363</v>
      </c>
      <c r="E1169" s="16">
        <f t="shared" si="162"/>
        <v>19653.445</v>
      </c>
      <c r="F1169" s="17">
        <f t="shared" ref="F1169:F1232" si="163">E1169/J1169</f>
        <v>1965.3444999999999</v>
      </c>
      <c r="G1169" s="18">
        <f t="shared" ref="G1169:G1232" si="164">F1169*T1169</f>
        <v>0</v>
      </c>
      <c r="H1169" s="18">
        <v>100</v>
      </c>
      <c r="I1169" s="19" t="s">
        <v>29</v>
      </c>
      <c r="J1169" s="19">
        <v>10</v>
      </c>
      <c r="K1169" s="26">
        <v>4000</v>
      </c>
      <c r="L1169" s="21">
        <f t="shared" ref="L1169:L1232" si="165">(K1169-F1169)/F1169</f>
        <v>1.0352665906664202</v>
      </c>
      <c r="M1169" s="22">
        <v>35000</v>
      </c>
      <c r="N1169" s="23">
        <f t="shared" si="159"/>
        <v>3500</v>
      </c>
      <c r="O1169" s="21">
        <f t="shared" ref="O1169:O1232" si="166">(N1169-F1169)/F1169</f>
        <v>0.78085826683311765</v>
      </c>
      <c r="P1169" s="24">
        <v>30000</v>
      </c>
      <c r="Q1169" s="18">
        <f t="shared" si="160"/>
        <v>3000</v>
      </c>
      <c r="R1169" s="21">
        <f t="shared" si="161"/>
        <v>0.52644994299981507</v>
      </c>
    </row>
    <row r="1170" spans="1:18" ht="15.5" x14ac:dyDescent="0.45">
      <c r="A1170" s="12" t="s">
        <v>2380</v>
      </c>
      <c r="B1170" s="25" t="s">
        <v>2381</v>
      </c>
      <c r="C1170" s="14" t="s">
        <v>24</v>
      </c>
      <c r="D1170" s="15">
        <v>7961</v>
      </c>
      <c r="E1170" s="16">
        <f t="shared" si="162"/>
        <v>8080.415</v>
      </c>
      <c r="F1170" s="17">
        <f t="shared" si="163"/>
        <v>8080.415</v>
      </c>
      <c r="G1170" s="18">
        <f t="shared" si="164"/>
        <v>0</v>
      </c>
      <c r="H1170" s="18">
        <v>2</v>
      </c>
      <c r="I1170" s="32" t="s">
        <v>48</v>
      </c>
      <c r="J1170" s="32">
        <v>1</v>
      </c>
      <c r="K1170" s="26">
        <v>10000</v>
      </c>
      <c r="L1170" s="21">
        <f t="shared" si="165"/>
        <v>0.2375601995689578</v>
      </c>
      <c r="M1170" s="22">
        <v>9500</v>
      </c>
      <c r="N1170" s="23">
        <f t="shared" si="159"/>
        <v>9500</v>
      </c>
      <c r="O1170" s="21">
        <f t="shared" si="166"/>
        <v>0.17568218959050991</v>
      </c>
      <c r="P1170" s="24">
        <v>9500</v>
      </c>
      <c r="Q1170" s="18">
        <f t="shared" si="160"/>
        <v>9500</v>
      </c>
      <c r="R1170" s="21">
        <f t="shared" si="161"/>
        <v>0.17568218959050991</v>
      </c>
    </row>
    <row r="1171" spans="1:18" ht="15.5" x14ac:dyDescent="0.45">
      <c r="A1171" s="12" t="s">
        <v>2382</v>
      </c>
      <c r="B1171" s="25" t="s">
        <v>2383</v>
      </c>
      <c r="C1171" s="14" t="s">
        <v>24</v>
      </c>
      <c r="D1171" s="15">
        <v>22297</v>
      </c>
      <c r="E1171" s="16">
        <f t="shared" si="162"/>
        <v>22631.455000000002</v>
      </c>
      <c r="F1171" s="17">
        <f t="shared" si="163"/>
        <v>22631.455000000002</v>
      </c>
      <c r="G1171" s="18">
        <f t="shared" si="164"/>
        <v>0</v>
      </c>
      <c r="H1171" s="18">
        <v>2</v>
      </c>
      <c r="I1171" s="32" t="s">
        <v>48</v>
      </c>
      <c r="J1171" s="32">
        <v>1</v>
      </c>
      <c r="K1171" s="26">
        <v>28000</v>
      </c>
      <c r="L1171" s="21">
        <f t="shared" si="165"/>
        <v>0.2372160782415447</v>
      </c>
      <c r="M1171" s="22">
        <v>27000</v>
      </c>
      <c r="N1171" s="23">
        <f t="shared" si="159"/>
        <v>27000</v>
      </c>
      <c r="O1171" s="21">
        <f t="shared" si="166"/>
        <v>0.19302978973291809</v>
      </c>
      <c r="P1171" s="24">
        <v>27000</v>
      </c>
      <c r="Q1171" s="18">
        <f t="shared" si="160"/>
        <v>27000</v>
      </c>
      <c r="R1171" s="21">
        <f t="shared" si="161"/>
        <v>0.19302978973291809</v>
      </c>
    </row>
    <row r="1172" spans="1:18" ht="15.5" x14ac:dyDescent="0.45">
      <c r="A1172" s="12" t="s">
        <v>2384</v>
      </c>
      <c r="B1172" s="25" t="s">
        <v>2385</v>
      </c>
      <c r="C1172" s="14" t="s">
        <v>24</v>
      </c>
      <c r="D1172" s="15">
        <v>38170</v>
      </c>
      <c r="E1172" s="16">
        <f t="shared" si="162"/>
        <v>38742.550000000003</v>
      </c>
      <c r="F1172" s="17">
        <f t="shared" si="163"/>
        <v>3874.2550000000001</v>
      </c>
      <c r="G1172" s="18">
        <f t="shared" si="164"/>
        <v>0</v>
      </c>
      <c r="H1172" s="18">
        <v>100</v>
      </c>
      <c r="I1172" s="19" t="s">
        <v>29</v>
      </c>
      <c r="J1172" s="19">
        <v>10</v>
      </c>
      <c r="K1172" s="26">
        <v>6000</v>
      </c>
      <c r="L1172" s="21">
        <f t="shared" si="165"/>
        <v>0.54868484392483197</v>
      </c>
      <c r="M1172" s="22">
        <v>54000</v>
      </c>
      <c r="N1172" s="23">
        <f t="shared" ref="N1172:N1205" si="167">M1172/J1172</f>
        <v>5400</v>
      </c>
      <c r="O1172" s="21">
        <f t="shared" si="166"/>
        <v>0.39381635953234878</v>
      </c>
      <c r="P1172" s="94">
        <v>52000</v>
      </c>
      <c r="Q1172" s="18">
        <f t="shared" ref="Q1172:Q1235" si="168">P1172/J1172</f>
        <v>5200</v>
      </c>
      <c r="R1172" s="21">
        <f t="shared" si="161"/>
        <v>0.34219353140152103</v>
      </c>
    </row>
    <row r="1173" spans="1:18" ht="15.5" x14ac:dyDescent="0.45">
      <c r="A1173" s="12" t="s">
        <v>2386</v>
      </c>
      <c r="B1173" s="25" t="s">
        <v>2387</v>
      </c>
      <c r="C1173" s="14" t="s">
        <v>32</v>
      </c>
      <c r="D1173" s="27">
        <v>12736</v>
      </c>
      <c r="E1173" s="16">
        <f t="shared" si="162"/>
        <v>12927.04</v>
      </c>
      <c r="F1173" s="17">
        <f t="shared" si="163"/>
        <v>1292.7040000000002</v>
      </c>
      <c r="G1173" s="18">
        <f t="shared" si="164"/>
        <v>0</v>
      </c>
      <c r="H1173" s="18">
        <v>150</v>
      </c>
      <c r="I1173" s="42" t="s">
        <v>29</v>
      </c>
      <c r="J1173" s="42">
        <v>10</v>
      </c>
      <c r="K1173" s="29">
        <v>6000</v>
      </c>
      <c r="L1173" s="21">
        <f t="shared" si="165"/>
        <v>3.6414337698343933</v>
      </c>
      <c r="M1173" s="30">
        <v>17000</v>
      </c>
      <c r="N1173" s="23">
        <f t="shared" si="167"/>
        <v>1700</v>
      </c>
      <c r="O1173" s="21">
        <f t="shared" si="166"/>
        <v>0.31507290145307804</v>
      </c>
      <c r="P1173" s="24">
        <v>15000</v>
      </c>
      <c r="Q1173" s="18">
        <f t="shared" si="168"/>
        <v>1500</v>
      </c>
      <c r="R1173" s="21">
        <f t="shared" si="161"/>
        <v>0.16035844245859826</v>
      </c>
    </row>
    <row r="1174" spans="1:18" ht="15.5" x14ac:dyDescent="0.45">
      <c r="A1174" s="12" t="s">
        <v>2388</v>
      </c>
      <c r="B1174" s="25" t="s">
        <v>2389</v>
      </c>
      <c r="C1174" s="14" t="str">
        <f>C1173</f>
        <v>OBAT KERAS</v>
      </c>
      <c r="D1174" s="15">
        <v>3500</v>
      </c>
      <c r="E1174" s="16">
        <f t="shared" si="162"/>
        <v>3552.5</v>
      </c>
      <c r="F1174" s="17">
        <f t="shared" si="163"/>
        <v>3552.5</v>
      </c>
      <c r="G1174" s="18">
        <f t="shared" si="164"/>
        <v>0</v>
      </c>
      <c r="H1174" s="18">
        <v>100</v>
      </c>
      <c r="I1174" s="19" t="s">
        <v>33</v>
      </c>
      <c r="J1174" s="19">
        <v>1</v>
      </c>
      <c r="K1174" s="26">
        <v>7000</v>
      </c>
      <c r="L1174" s="21">
        <f t="shared" si="165"/>
        <v>0.97044334975369462</v>
      </c>
      <c r="M1174" s="22">
        <v>4700</v>
      </c>
      <c r="N1174" s="23">
        <f t="shared" si="167"/>
        <v>4700</v>
      </c>
      <c r="O1174" s="21">
        <f t="shared" si="166"/>
        <v>0.32301196340605209</v>
      </c>
      <c r="P1174" s="24">
        <v>4000</v>
      </c>
      <c r="Q1174" s="18">
        <f t="shared" si="168"/>
        <v>4000</v>
      </c>
      <c r="R1174" s="21">
        <f t="shared" si="161"/>
        <v>0.12596762843068263</v>
      </c>
    </row>
    <row r="1175" spans="1:18" ht="15.5" x14ac:dyDescent="0.45">
      <c r="A1175" s="12" t="s">
        <v>2390</v>
      </c>
      <c r="B1175" s="25" t="s">
        <v>2391</v>
      </c>
      <c r="C1175" s="14" t="s">
        <v>32</v>
      </c>
      <c r="D1175" s="27">
        <v>42824</v>
      </c>
      <c r="E1175" s="16">
        <f t="shared" si="162"/>
        <v>43466.36</v>
      </c>
      <c r="F1175" s="17">
        <f t="shared" si="163"/>
        <v>4346.6360000000004</v>
      </c>
      <c r="G1175" s="18">
        <f t="shared" si="164"/>
        <v>0</v>
      </c>
      <c r="H1175" s="18">
        <v>100</v>
      </c>
      <c r="I1175" s="42" t="s">
        <v>29</v>
      </c>
      <c r="J1175" s="42">
        <v>10</v>
      </c>
      <c r="K1175" s="29">
        <v>7000</v>
      </c>
      <c r="L1175" s="21">
        <f t="shared" si="165"/>
        <v>0.61044080985847426</v>
      </c>
      <c r="M1175" s="30">
        <v>54000</v>
      </c>
      <c r="N1175" s="23">
        <f t="shared" si="167"/>
        <v>5400</v>
      </c>
      <c r="O1175" s="21">
        <f t="shared" si="166"/>
        <v>0.24234005331939446</v>
      </c>
      <c r="P1175" s="24">
        <v>52000</v>
      </c>
      <c r="Q1175" s="18">
        <f t="shared" si="168"/>
        <v>5200</v>
      </c>
      <c r="R1175" s="21">
        <f t="shared" si="161"/>
        <v>0.19632745875200949</v>
      </c>
    </row>
    <row r="1176" spans="1:18" ht="15.5" x14ac:dyDescent="0.45">
      <c r="A1176" s="12" t="s">
        <v>2392</v>
      </c>
      <c r="B1176" s="25" t="s">
        <v>2393</v>
      </c>
      <c r="C1176" s="14" t="str">
        <f>C1175</f>
        <v>OBAT KERAS</v>
      </c>
      <c r="D1176" s="15">
        <v>137000</v>
      </c>
      <c r="E1176" s="16">
        <f t="shared" si="162"/>
        <v>139055</v>
      </c>
      <c r="F1176" s="17">
        <f t="shared" si="163"/>
        <v>13905.5</v>
      </c>
      <c r="G1176" s="18">
        <f t="shared" si="164"/>
        <v>0</v>
      </c>
      <c r="H1176" s="18">
        <v>100</v>
      </c>
      <c r="I1176" s="42" t="s">
        <v>29</v>
      </c>
      <c r="J1176" s="42">
        <v>10</v>
      </c>
      <c r="K1176" s="20">
        <v>17000</v>
      </c>
      <c r="L1176" s="21">
        <f t="shared" si="165"/>
        <v>0.22253784473769372</v>
      </c>
      <c r="M1176" s="22">
        <v>160000</v>
      </c>
      <c r="N1176" s="23">
        <f t="shared" si="167"/>
        <v>16000</v>
      </c>
      <c r="O1176" s="21">
        <f t="shared" si="166"/>
        <v>0.15062385387077057</v>
      </c>
      <c r="P1176" s="24">
        <v>156000</v>
      </c>
      <c r="Q1176" s="18">
        <f t="shared" si="168"/>
        <v>15600</v>
      </c>
      <c r="R1176" s="21">
        <f t="shared" si="161"/>
        <v>0.1218582575240013</v>
      </c>
    </row>
    <row r="1177" spans="1:18" ht="15.5" x14ac:dyDescent="0.45">
      <c r="A1177" s="12" t="s">
        <v>2394</v>
      </c>
      <c r="B1177" s="25" t="s">
        <v>2395</v>
      </c>
      <c r="C1177" s="14" t="str">
        <f>C1176</f>
        <v>OBAT KERAS</v>
      </c>
      <c r="D1177" s="15">
        <v>49950</v>
      </c>
      <c r="E1177" s="16">
        <f t="shared" si="162"/>
        <v>50699.25</v>
      </c>
      <c r="F1177" s="17">
        <f t="shared" si="163"/>
        <v>50699.25</v>
      </c>
      <c r="G1177" s="18">
        <f t="shared" si="164"/>
        <v>0</v>
      </c>
      <c r="H1177" s="18">
        <v>2</v>
      </c>
      <c r="I1177" s="19" t="s">
        <v>48</v>
      </c>
      <c r="J1177" s="19">
        <v>1</v>
      </c>
      <c r="K1177" s="20">
        <v>60000</v>
      </c>
      <c r="L1177" s="21">
        <f t="shared" si="165"/>
        <v>0.18344945931152828</v>
      </c>
      <c r="M1177" s="22">
        <v>58000</v>
      </c>
      <c r="N1177" s="23">
        <f t="shared" si="167"/>
        <v>58000</v>
      </c>
      <c r="O1177" s="21">
        <f t="shared" si="166"/>
        <v>0.144001144001144</v>
      </c>
      <c r="P1177" s="24">
        <v>58000</v>
      </c>
      <c r="Q1177" s="18">
        <f t="shared" si="168"/>
        <v>58000</v>
      </c>
      <c r="R1177" s="21">
        <f t="shared" si="161"/>
        <v>0.144001144001144</v>
      </c>
    </row>
    <row r="1178" spans="1:18" ht="15.5" x14ac:dyDescent="0.45">
      <c r="A1178" s="12" t="s">
        <v>2396</v>
      </c>
      <c r="B1178" s="25" t="s">
        <v>2397</v>
      </c>
      <c r="C1178" s="14" t="s">
        <v>10</v>
      </c>
      <c r="D1178" s="15">
        <v>14500</v>
      </c>
      <c r="E1178" s="16">
        <f t="shared" si="162"/>
        <v>14717.5</v>
      </c>
      <c r="F1178" s="17">
        <f t="shared" si="163"/>
        <v>14717.5</v>
      </c>
      <c r="G1178" s="18">
        <f t="shared" si="164"/>
        <v>0</v>
      </c>
      <c r="H1178" s="18">
        <v>100</v>
      </c>
      <c r="I1178" s="19" t="s">
        <v>11</v>
      </c>
      <c r="J1178" s="19">
        <v>1</v>
      </c>
      <c r="K1178" s="26">
        <v>18000</v>
      </c>
      <c r="L1178" s="21">
        <f t="shared" si="165"/>
        <v>0.22303380329539663</v>
      </c>
      <c r="M1178" s="22">
        <v>17500</v>
      </c>
      <c r="N1178" s="23">
        <f t="shared" si="167"/>
        <v>17500</v>
      </c>
      <c r="O1178" s="21">
        <f t="shared" si="166"/>
        <v>0.18906064209274673</v>
      </c>
      <c r="P1178" s="24">
        <v>17000</v>
      </c>
      <c r="Q1178" s="18">
        <f t="shared" si="168"/>
        <v>17000</v>
      </c>
      <c r="R1178" s="21">
        <f t="shared" si="161"/>
        <v>0.15508748089009683</v>
      </c>
    </row>
    <row r="1179" spans="1:18" ht="15.5" x14ac:dyDescent="0.45">
      <c r="A1179" s="12" t="s">
        <v>2398</v>
      </c>
      <c r="B1179" s="25" t="s">
        <v>2399</v>
      </c>
      <c r="C1179" s="14" t="str">
        <f>C1177</f>
        <v>OBAT KERAS</v>
      </c>
      <c r="D1179" s="15">
        <v>23066</v>
      </c>
      <c r="E1179" s="16">
        <f t="shared" si="162"/>
        <v>23411.99</v>
      </c>
      <c r="F1179" s="17">
        <f t="shared" si="163"/>
        <v>2341.1990000000001</v>
      </c>
      <c r="G1179" s="18">
        <f t="shared" si="164"/>
        <v>0</v>
      </c>
      <c r="H1179" s="18">
        <v>100</v>
      </c>
      <c r="I1179" s="19" t="s">
        <v>29</v>
      </c>
      <c r="J1179" s="19">
        <v>10</v>
      </c>
      <c r="K1179" s="26">
        <v>5000</v>
      </c>
      <c r="L1179" s="21">
        <f t="shared" si="165"/>
        <v>1.1356578402775672</v>
      </c>
      <c r="M1179" s="22">
        <v>29000</v>
      </c>
      <c r="N1179" s="23">
        <f t="shared" si="167"/>
        <v>2900</v>
      </c>
      <c r="O1179" s="21">
        <f t="shared" si="166"/>
        <v>0.23868154736098893</v>
      </c>
      <c r="P1179" s="24">
        <v>27000</v>
      </c>
      <c r="Q1179" s="18">
        <f t="shared" si="168"/>
        <v>2700</v>
      </c>
      <c r="R1179" s="21">
        <f t="shared" si="161"/>
        <v>0.15325523374988625</v>
      </c>
    </row>
    <row r="1180" spans="1:18" ht="15.5" x14ac:dyDescent="0.45">
      <c r="A1180" s="12" t="s">
        <v>2400</v>
      </c>
      <c r="B1180" s="25" t="s">
        <v>2401</v>
      </c>
      <c r="C1180" s="14" t="s">
        <v>24</v>
      </c>
      <c r="D1180" s="15">
        <v>10226</v>
      </c>
      <c r="E1180" s="16">
        <f t="shared" si="162"/>
        <v>10379.39</v>
      </c>
      <c r="F1180" s="17">
        <f t="shared" si="163"/>
        <v>1037.9389999999999</v>
      </c>
      <c r="G1180" s="18">
        <f t="shared" si="164"/>
        <v>0</v>
      </c>
      <c r="H1180" s="18">
        <v>100</v>
      </c>
      <c r="I1180" s="28" t="s">
        <v>29</v>
      </c>
      <c r="J1180" s="28">
        <v>10</v>
      </c>
      <c r="K1180" s="26">
        <v>5000</v>
      </c>
      <c r="L1180" s="21">
        <f t="shared" si="165"/>
        <v>3.8172387780014052</v>
      </c>
      <c r="M1180" s="22">
        <v>14000</v>
      </c>
      <c r="N1180" s="23">
        <f t="shared" si="167"/>
        <v>1400</v>
      </c>
      <c r="O1180" s="21">
        <f t="shared" si="166"/>
        <v>0.34882685784039352</v>
      </c>
      <c r="P1180" s="24">
        <v>12000</v>
      </c>
      <c r="Q1180" s="18">
        <f t="shared" si="168"/>
        <v>1200</v>
      </c>
      <c r="R1180" s="21">
        <f t="shared" si="161"/>
        <v>0.15613730672033729</v>
      </c>
    </row>
    <row r="1181" spans="1:18" ht="15.5" x14ac:dyDescent="0.45">
      <c r="A1181" s="12" t="s">
        <v>2402</v>
      </c>
      <c r="B1181" s="25" t="s">
        <v>2403</v>
      </c>
      <c r="C1181" s="14" t="s">
        <v>32</v>
      </c>
      <c r="D1181" s="15">
        <v>11595</v>
      </c>
      <c r="E1181" s="16">
        <f t="shared" si="162"/>
        <v>11768.924999999999</v>
      </c>
      <c r="F1181" s="17">
        <f t="shared" si="163"/>
        <v>2353.7849999999999</v>
      </c>
      <c r="G1181" s="18">
        <f t="shared" si="164"/>
        <v>0</v>
      </c>
      <c r="H1181" s="18">
        <v>5</v>
      </c>
      <c r="I1181" s="19" t="s">
        <v>29</v>
      </c>
      <c r="J1181" s="19">
        <v>5</v>
      </c>
      <c r="K1181" s="26">
        <v>5000</v>
      </c>
      <c r="L1181" s="21">
        <f t="shared" si="165"/>
        <v>1.1242381950772906</v>
      </c>
      <c r="M1181" s="22">
        <v>17000</v>
      </c>
      <c r="N1181" s="23">
        <f t="shared" si="167"/>
        <v>3400</v>
      </c>
      <c r="O1181" s="21">
        <f t="shared" si="166"/>
        <v>0.44448197265255757</v>
      </c>
      <c r="P1181" s="24">
        <v>16000</v>
      </c>
      <c r="Q1181" s="18">
        <f t="shared" si="168"/>
        <v>3200</v>
      </c>
      <c r="R1181" s="21">
        <f t="shared" si="161"/>
        <v>0.35951244484946593</v>
      </c>
    </row>
    <row r="1182" spans="1:18" ht="15.5" x14ac:dyDescent="0.45">
      <c r="A1182" s="12" t="s">
        <v>2404</v>
      </c>
      <c r="B1182" s="25" t="s">
        <v>2405</v>
      </c>
      <c r="C1182" s="14" t="str">
        <f>C1181</f>
        <v>OBAT KERAS</v>
      </c>
      <c r="D1182" s="15">
        <v>8884</v>
      </c>
      <c r="E1182" s="16">
        <f t="shared" si="162"/>
        <v>9017.26</v>
      </c>
      <c r="F1182" s="17">
        <f t="shared" si="163"/>
        <v>9017.26</v>
      </c>
      <c r="G1182" s="18">
        <f t="shared" si="164"/>
        <v>0</v>
      </c>
      <c r="H1182" s="18">
        <v>100</v>
      </c>
      <c r="I1182" s="32" t="s">
        <v>48</v>
      </c>
      <c r="J1182" s="32">
        <v>1</v>
      </c>
      <c r="K1182" s="26">
        <v>13000</v>
      </c>
      <c r="L1182" s="21">
        <f t="shared" si="165"/>
        <v>0.44167962330020422</v>
      </c>
      <c r="M1182" s="22">
        <v>11000</v>
      </c>
      <c r="N1182" s="23">
        <f t="shared" si="167"/>
        <v>11000</v>
      </c>
      <c r="O1182" s="21">
        <f t="shared" si="166"/>
        <v>0.2198827581770959</v>
      </c>
      <c r="P1182" s="94">
        <v>10500</v>
      </c>
      <c r="Q1182" s="18">
        <f t="shared" si="168"/>
        <v>10500</v>
      </c>
      <c r="R1182" s="21">
        <f t="shared" si="161"/>
        <v>0.16443354189631881</v>
      </c>
    </row>
    <row r="1183" spans="1:18" ht="15.5" x14ac:dyDescent="0.45">
      <c r="A1183" s="12" t="s">
        <v>2406</v>
      </c>
      <c r="B1183" s="25" t="s">
        <v>2407</v>
      </c>
      <c r="C1183" s="14" t="str">
        <f>C1182</f>
        <v>OBAT KERAS</v>
      </c>
      <c r="D1183" s="15">
        <v>12941</v>
      </c>
      <c r="E1183" s="16">
        <f t="shared" si="162"/>
        <v>13135.115</v>
      </c>
      <c r="F1183" s="17">
        <f t="shared" si="163"/>
        <v>13135.115</v>
      </c>
      <c r="G1183" s="18">
        <f t="shared" si="164"/>
        <v>0</v>
      </c>
      <c r="H1183" s="18">
        <v>100</v>
      </c>
      <c r="I1183" s="32" t="s">
        <v>48</v>
      </c>
      <c r="J1183" s="32">
        <v>1</v>
      </c>
      <c r="K1183" s="26">
        <v>17000</v>
      </c>
      <c r="L1183" s="21">
        <f t="shared" si="165"/>
        <v>0.29424066709731894</v>
      </c>
      <c r="M1183" s="22">
        <v>15700</v>
      </c>
      <c r="N1183" s="23">
        <f t="shared" si="167"/>
        <v>15700</v>
      </c>
      <c r="O1183" s="21">
        <f t="shared" si="166"/>
        <v>0.19526932196634747</v>
      </c>
      <c r="P1183" s="24">
        <v>15200</v>
      </c>
      <c r="Q1183" s="18">
        <f t="shared" si="168"/>
        <v>15200</v>
      </c>
      <c r="R1183" s="21">
        <f t="shared" ref="R1183:R1246" si="169">(Q1183-F1183)/F1183</f>
        <v>0.15720341999289691</v>
      </c>
    </row>
    <row r="1184" spans="1:18" ht="15.5" x14ac:dyDescent="0.45">
      <c r="A1184" s="12" t="s">
        <v>2408</v>
      </c>
      <c r="B1184" s="25" t="s">
        <v>2409</v>
      </c>
      <c r="C1184" s="14" t="str">
        <f>C1183</f>
        <v>OBAT KERAS</v>
      </c>
      <c r="D1184" s="15">
        <v>98548</v>
      </c>
      <c r="E1184" s="16">
        <f t="shared" si="162"/>
        <v>100026.22</v>
      </c>
      <c r="F1184" s="17">
        <f t="shared" si="163"/>
        <v>10002.621999999999</v>
      </c>
      <c r="G1184" s="18">
        <f t="shared" si="164"/>
        <v>0</v>
      </c>
      <c r="H1184" s="18">
        <v>100</v>
      </c>
      <c r="I1184" s="19" t="s">
        <v>29</v>
      </c>
      <c r="J1184" s="19">
        <v>10</v>
      </c>
      <c r="K1184" s="26">
        <v>15000</v>
      </c>
      <c r="L1184" s="21">
        <f t="shared" si="165"/>
        <v>0.49960680309622824</v>
      </c>
      <c r="M1184" s="22">
        <v>118000</v>
      </c>
      <c r="N1184" s="23">
        <f t="shared" si="167"/>
        <v>11800</v>
      </c>
      <c r="O1184" s="21">
        <f t="shared" si="166"/>
        <v>0.17969068510236624</v>
      </c>
      <c r="P1184" s="94">
        <v>112000</v>
      </c>
      <c r="Q1184" s="18">
        <f t="shared" si="168"/>
        <v>11200</v>
      </c>
      <c r="R1184" s="21">
        <f t="shared" si="169"/>
        <v>0.1197064129785171</v>
      </c>
    </row>
    <row r="1185" spans="1:18" ht="15.5" x14ac:dyDescent="0.45">
      <c r="A1185" s="12" t="s">
        <v>2410</v>
      </c>
      <c r="B1185" s="25" t="s">
        <v>2411</v>
      </c>
      <c r="C1185" s="14" t="s">
        <v>24</v>
      </c>
      <c r="D1185" s="15">
        <v>8525</v>
      </c>
      <c r="E1185" s="16">
        <f t="shared" si="162"/>
        <v>8652.875</v>
      </c>
      <c r="F1185" s="17">
        <f t="shared" si="163"/>
        <v>8652.875</v>
      </c>
      <c r="G1185" s="18">
        <f t="shared" si="164"/>
        <v>0</v>
      </c>
      <c r="H1185" s="18">
        <v>2</v>
      </c>
      <c r="I1185" s="32" t="s">
        <v>33</v>
      </c>
      <c r="J1185" s="32">
        <v>1</v>
      </c>
      <c r="K1185" s="26">
        <v>12000</v>
      </c>
      <c r="L1185" s="21">
        <f t="shared" si="165"/>
        <v>0.3868222989468818</v>
      </c>
      <c r="M1185" s="22">
        <v>10000</v>
      </c>
      <c r="N1185" s="23">
        <f t="shared" si="167"/>
        <v>10000</v>
      </c>
      <c r="O1185" s="21">
        <f t="shared" si="166"/>
        <v>0.1556852491224015</v>
      </c>
      <c r="P1185" s="24">
        <v>10000</v>
      </c>
      <c r="Q1185" s="18">
        <f t="shared" si="168"/>
        <v>10000</v>
      </c>
      <c r="R1185" s="21">
        <f t="shared" si="169"/>
        <v>0.1556852491224015</v>
      </c>
    </row>
    <row r="1186" spans="1:18" ht="15.5" x14ac:dyDescent="0.45">
      <c r="A1186" s="12" t="s">
        <v>2412</v>
      </c>
      <c r="B1186" s="25" t="s">
        <v>2413</v>
      </c>
      <c r="C1186" s="14" t="s">
        <v>24</v>
      </c>
      <c r="D1186" s="15">
        <v>5668</v>
      </c>
      <c r="E1186" s="16">
        <f t="shared" si="162"/>
        <v>5753.02</v>
      </c>
      <c r="F1186" s="17">
        <f t="shared" si="163"/>
        <v>5753.02</v>
      </c>
      <c r="G1186" s="18">
        <f t="shared" si="164"/>
        <v>0</v>
      </c>
      <c r="H1186" s="18">
        <v>100</v>
      </c>
      <c r="I1186" s="32" t="s">
        <v>48</v>
      </c>
      <c r="J1186" s="32">
        <v>1</v>
      </c>
      <c r="K1186" s="26">
        <v>10000</v>
      </c>
      <c r="L1186" s="21">
        <f t="shared" si="165"/>
        <v>0.7382174927255597</v>
      </c>
      <c r="M1186" s="22">
        <v>6700</v>
      </c>
      <c r="N1186" s="23">
        <f t="shared" si="167"/>
        <v>6700</v>
      </c>
      <c r="O1186" s="21">
        <f t="shared" si="166"/>
        <v>0.16460572012612498</v>
      </c>
      <c r="P1186" s="24">
        <v>6400</v>
      </c>
      <c r="Q1186" s="18">
        <f t="shared" si="168"/>
        <v>6400</v>
      </c>
      <c r="R1186" s="21">
        <f t="shared" si="169"/>
        <v>0.11245919534435818</v>
      </c>
    </row>
    <row r="1187" spans="1:18" ht="15.5" x14ac:dyDescent="0.45">
      <c r="A1187" s="12" t="s">
        <v>2414</v>
      </c>
      <c r="B1187" s="25" t="s">
        <v>2415</v>
      </c>
      <c r="C1187" s="14" t="s">
        <v>24</v>
      </c>
      <c r="D1187" s="27">
        <v>14985</v>
      </c>
      <c r="E1187" s="16">
        <f t="shared" si="162"/>
        <v>15209.775</v>
      </c>
      <c r="F1187" s="17">
        <f t="shared" si="163"/>
        <v>15209.775</v>
      </c>
      <c r="G1187" s="18">
        <f t="shared" si="164"/>
        <v>0</v>
      </c>
      <c r="H1187" s="18">
        <v>2</v>
      </c>
      <c r="I1187" s="42" t="s">
        <v>48</v>
      </c>
      <c r="J1187" s="42">
        <v>1</v>
      </c>
      <c r="K1187" s="29">
        <v>19000</v>
      </c>
      <c r="L1187" s="21">
        <f t="shared" si="165"/>
        <v>0.2491966514955021</v>
      </c>
      <c r="M1187" s="30">
        <v>17500</v>
      </c>
      <c r="N1187" s="23">
        <f t="shared" si="167"/>
        <v>17500</v>
      </c>
      <c r="O1187" s="21">
        <f t="shared" si="166"/>
        <v>0.15057586321954142</v>
      </c>
      <c r="P1187" s="24">
        <v>17000</v>
      </c>
      <c r="Q1187" s="18">
        <f t="shared" si="168"/>
        <v>17000</v>
      </c>
      <c r="R1187" s="21">
        <f t="shared" si="169"/>
        <v>0.11770226712755451</v>
      </c>
    </row>
    <row r="1188" spans="1:18" ht="15.5" x14ac:dyDescent="0.45">
      <c r="A1188" s="12" t="s">
        <v>2416</v>
      </c>
      <c r="B1188" s="25" t="s">
        <v>2417</v>
      </c>
      <c r="C1188" s="14" t="s">
        <v>24</v>
      </c>
      <c r="D1188" s="27">
        <v>50325</v>
      </c>
      <c r="E1188" s="16">
        <f t="shared" si="162"/>
        <v>51079.875</v>
      </c>
      <c r="F1188" s="17">
        <f t="shared" si="163"/>
        <v>51079.875</v>
      </c>
      <c r="G1188" s="18">
        <f t="shared" si="164"/>
        <v>0</v>
      </c>
      <c r="H1188" s="18">
        <v>2</v>
      </c>
      <c r="I1188" s="42" t="s">
        <v>48</v>
      </c>
      <c r="J1188" s="42">
        <v>1</v>
      </c>
      <c r="K1188" s="29">
        <v>62000</v>
      </c>
      <c r="L1188" s="21">
        <f t="shared" si="165"/>
        <v>0.21378527257554958</v>
      </c>
      <c r="M1188" s="30">
        <v>58000</v>
      </c>
      <c r="N1188" s="23">
        <f t="shared" si="167"/>
        <v>58000</v>
      </c>
      <c r="O1188" s="21">
        <f t="shared" si="166"/>
        <v>0.13547654531261089</v>
      </c>
      <c r="P1188" s="24">
        <v>57000</v>
      </c>
      <c r="Q1188" s="18">
        <f t="shared" si="168"/>
        <v>57000</v>
      </c>
      <c r="R1188" s="21">
        <f t="shared" si="169"/>
        <v>0.11589936349687621</v>
      </c>
    </row>
    <row r="1189" spans="1:18" ht="15.5" x14ac:dyDescent="0.45">
      <c r="A1189" s="12" t="s">
        <v>2418</v>
      </c>
      <c r="B1189" s="25" t="s">
        <v>2419</v>
      </c>
      <c r="C1189" s="14" t="s">
        <v>24</v>
      </c>
      <c r="D1189" s="27">
        <v>28437</v>
      </c>
      <c r="E1189" s="16">
        <f t="shared" si="162"/>
        <v>28863.555</v>
      </c>
      <c r="F1189" s="17">
        <f t="shared" si="163"/>
        <v>28863.555</v>
      </c>
      <c r="G1189" s="18">
        <f t="shared" si="164"/>
        <v>0</v>
      </c>
      <c r="H1189" s="18">
        <v>2</v>
      </c>
      <c r="I1189" s="42" t="s">
        <v>48</v>
      </c>
      <c r="J1189" s="42">
        <v>1</v>
      </c>
      <c r="K1189" s="29">
        <v>34000</v>
      </c>
      <c r="L1189" s="21">
        <f t="shared" si="165"/>
        <v>0.17795607644311312</v>
      </c>
      <c r="M1189" s="30">
        <v>33000</v>
      </c>
      <c r="N1189" s="23">
        <f t="shared" si="167"/>
        <v>33000</v>
      </c>
      <c r="O1189" s="21">
        <f t="shared" si="166"/>
        <v>0.14331030948890391</v>
      </c>
      <c r="P1189" s="24">
        <v>33000</v>
      </c>
      <c r="Q1189" s="18">
        <f t="shared" si="168"/>
        <v>33000</v>
      </c>
      <c r="R1189" s="21">
        <f t="shared" si="169"/>
        <v>0.14331030948890391</v>
      </c>
    </row>
    <row r="1190" spans="1:18" ht="15.5" x14ac:dyDescent="0.45">
      <c r="A1190" s="12" t="s">
        <v>2420</v>
      </c>
      <c r="B1190" s="25" t="s">
        <v>2421</v>
      </c>
      <c r="C1190" s="14" t="s">
        <v>32</v>
      </c>
      <c r="D1190" s="27">
        <v>84091</v>
      </c>
      <c r="E1190" s="16">
        <f t="shared" si="162"/>
        <v>85352.365000000005</v>
      </c>
      <c r="F1190" s="17">
        <f t="shared" si="163"/>
        <v>8535.2365000000009</v>
      </c>
      <c r="G1190" s="18">
        <f t="shared" si="164"/>
        <v>0</v>
      </c>
      <c r="H1190" s="18">
        <v>20</v>
      </c>
      <c r="I1190" s="42" t="s">
        <v>29</v>
      </c>
      <c r="J1190" s="42">
        <v>10</v>
      </c>
      <c r="K1190" s="29">
        <v>12000</v>
      </c>
      <c r="L1190" s="21">
        <f t="shared" si="165"/>
        <v>0.40593643773081139</v>
      </c>
      <c r="M1190" s="30">
        <v>97000</v>
      </c>
      <c r="N1190" s="23">
        <f t="shared" si="167"/>
        <v>9700</v>
      </c>
      <c r="O1190" s="21">
        <f t="shared" si="166"/>
        <v>0.13646528716573922</v>
      </c>
      <c r="P1190" s="24">
        <v>95000</v>
      </c>
      <c r="Q1190" s="18">
        <f t="shared" si="168"/>
        <v>9500</v>
      </c>
      <c r="R1190" s="21">
        <f t="shared" si="169"/>
        <v>0.11303301320355903</v>
      </c>
    </row>
    <row r="1191" spans="1:18" ht="15.5" x14ac:dyDescent="0.45">
      <c r="A1191" s="12" t="s">
        <v>2422</v>
      </c>
      <c r="B1191" s="25" t="s">
        <v>2423</v>
      </c>
      <c r="C1191" s="14" t="s">
        <v>32</v>
      </c>
      <c r="D1191" s="27">
        <v>37917</v>
      </c>
      <c r="E1191" s="16">
        <f t="shared" si="162"/>
        <v>38485.754999999997</v>
      </c>
      <c r="F1191" s="17">
        <f t="shared" si="163"/>
        <v>3848.5754999999999</v>
      </c>
      <c r="G1191" s="18">
        <f t="shared" si="164"/>
        <v>0</v>
      </c>
      <c r="H1191" s="18">
        <v>10</v>
      </c>
      <c r="I1191" s="42" t="s">
        <v>29</v>
      </c>
      <c r="J1191" s="42">
        <v>10</v>
      </c>
      <c r="K1191" s="29">
        <v>7000</v>
      </c>
      <c r="L1191" s="21">
        <f t="shared" si="165"/>
        <v>0.81885479445576681</v>
      </c>
      <c r="M1191" s="30">
        <v>45000</v>
      </c>
      <c r="N1191" s="23">
        <f t="shared" si="167"/>
        <v>4500</v>
      </c>
      <c r="O1191" s="21">
        <f t="shared" si="166"/>
        <v>0.16926379643585013</v>
      </c>
      <c r="P1191" s="24">
        <v>43000</v>
      </c>
      <c r="Q1191" s="18">
        <f t="shared" si="168"/>
        <v>4300</v>
      </c>
      <c r="R1191" s="21">
        <f t="shared" si="169"/>
        <v>0.11729651659425679</v>
      </c>
    </row>
    <row r="1192" spans="1:18" ht="15.5" x14ac:dyDescent="0.45">
      <c r="A1192" s="12" t="s">
        <v>2424</v>
      </c>
      <c r="B1192" s="25" t="s">
        <v>2425</v>
      </c>
      <c r="C1192" s="14" t="s">
        <v>32</v>
      </c>
      <c r="D1192" s="27">
        <f>259740/20</f>
        <v>12987</v>
      </c>
      <c r="E1192" s="16">
        <f t="shared" si="162"/>
        <v>13181.805</v>
      </c>
      <c r="F1192" s="17">
        <f t="shared" si="163"/>
        <v>13181.805</v>
      </c>
      <c r="G1192" s="18">
        <f t="shared" si="164"/>
        <v>0</v>
      </c>
      <c r="H1192" s="18">
        <v>2</v>
      </c>
      <c r="I1192" s="42" t="s">
        <v>11</v>
      </c>
      <c r="J1192" s="42">
        <v>1</v>
      </c>
      <c r="K1192" s="29">
        <v>16000</v>
      </c>
      <c r="L1192" s="21">
        <f t="shared" si="165"/>
        <v>0.21379431724259307</v>
      </c>
      <c r="M1192" s="30">
        <v>15000</v>
      </c>
      <c r="N1192" s="23">
        <f t="shared" si="167"/>
        <v>15000</v>
      </c>
      <c r="O1192" s="21">
        <f t="shared" si="166"/>
        <v>0.137932172414931</v>
      </c>
      <c r="P1192" s="24">
        <v>15000</v>
      </c>
      <c r="Q1192" s="18">
        <f t="shared" si="168"/>
        <v>15000</v>
      </c>
      <c r="R1192" s="21">
        <f t="shared" si="169"/>
        <v>0.137932172414931</v>
      </c>
    </row>
    <row r="1193" spans="1:18" ht="15.5" x14ac:dyDescent="0.45">
      <c r="A1193" s="12" t="s">
        <v>2426</v>
      </c>
      <c r="B1193" s="25" t="s">
        <v>2427</v>
      </c>
      <c r="C1193" s="14" t="s">
        <v>32</v>
      </c>
      <c r="D1193" s="15">
        <v>42734</v>
      </c>
      <c r="E1193" s="16">
        <f t="shared" si="162"/>
        <v>43375.01</v>
      </c>
      <c r="F1193" s="17">
        <f t="shared" si="163"/>
        <v>4337.5010000000002</v>
      </c>
      <c r="G1193" s="18">
        <f t="shared" si="164"/>
        <v>0</v>
      </c>
      <c r="H1193" s="18">
        <v>100</v>
      </c>
      <c r="I1193" s="19" t="s">
        <v>29</v>
      </c>
      <c r="J1193" s="19">
        <v>10</v>
      </c>
      <c r="K1193" s="20">
        <v>7000</v>
      </c>
      <c r="L1193" s="21">
        <f t="shared" si="165"/>
        <v>0.61383248096081122</v>
      </c>
      <c r="M1193" s="22">
        <v>50000</v>
      </c>
      <c r="N1193" s="23">
        <f t="shared" si="167"/>
        <v>5000</v>
      </c>
      <c r="O1193" s="21">
        <f t="shared" si="166"/>
        <v>0.15273748640057944</v>
      </c>
      <c r="P1193" s="24">
        <v>49000</v>
      </c>
      <c r="Q1193" s="18">
        <f t="shared" si="168"/>
        <v>4900</v>
      </c>
      <c r="R1193" s="21">
        <f t="shared" si="169"/>
        <v>0.12968273667256786</v>
      </c>
    </row>
    <row r="1194" spans="1:18" ht="15.5" x14ac:dyDescent="0.45">
      <c r="A1194" s="12" t="s">
        <v>2428</v>
      </c>
      <c r="B1194" s="25" t="s">
        <v>2429</v>
      </c>
      <c r="C1194" s="33" t="s">
        <v>10</v>
      </c>
      <c r="D1194" s="16">
        <v>70319</v>
      </c>
      <c r="E1194" s="16">
        <f t="shared" si="162"/>
        <v>71373.785000000003</v>
      </c>
      <c r="F1194" s="17">
        <f t="shared" si="163"/>
        <v>71373.785000000003</v>
      </c>
      <c r="G1194" s="18">
        <f t="shared" si="164"/>
        <v>0</v>
      </c>
      <c r="H1194" s="18">
        <v>100</v>
      </c>
      <c r="I1194" s="42" t="s">
        <v>1786</v>
      </c>
      <c r="J1194" s="42">
        <v>1</v>
      </c>
      <c r="K1194" s="26">
        <v>85000</v>
      </c>
      <c r="L1194" s="21">
        <f t="shared" si="165"/>
        <v>0.19091344251954687</v>
      </c>
      <c r="M1194" s="22">
        <v>83000</v>
      </c>
      <c r="N1194" s="23">
        <f t="shared" si="167"/>
        <v>83000</v>
      </c>
      <c r="O1194" s="21">
        <f t="shared" si="166"/>
        <v>0.16289194975438104</v>
      </c>
      <c r="P1194" s="24">
        <v>80000</v>
      </c>
      <c r="Q1194" s="18">
        <f t="shared" si="168"/>
        <v>80000</v>
      </c>
      <c r="R1194" s="21">
        <f t="shared" si="169"/>
        <v>0.12085971060663234</v>
      </c>
    </row>
    <row r="1195" spans="1:18" ht="15.5" x14ac:dyDescent="0.45">
      <c r="A1195" s="12" t="s">
        <v>2430</v>
      </c>
      <c r="B1195" s="25" t="s">
        <v>2431</v>
      </c>
      <c r="C1195" s="14" t="s">
        <v>24</v>
      </c>
      <c r="D1195" s="27">
        <v>5805</v>
      </c>
      <c r="E1195" s="16">
        <f t="shared" si="162"/>
        <v>5892.0749999999998</v>
      </c>
      <c r="F1195" s="17">
        <f t="shared" si="163"/>
        <v>1964.0249999999999</v>
      </c>
      <c r="G1195" s="18">
        <f t="shared" si="164"/>
        <v>0</v>
      </c>
      <c r="H1195" s="18">
        <v>15</v>
      </c>
      <c r="I1195" s="42" t="s">
        <v>29</v>
      </c>
      <c r="J1195" s="42">
        <v>3</v>
      </c>
      <c r="K1195" s="29">
        <v>5000</v>
      </c>
      <c r="L1195" s="21">
        <f t="shared" si="165"/>
        <v>1.5457924415422413</v>
      </c>
      <c r="M1195" s="30">
        <v>9000</v>
      </c>
      <c r="N1195" s="23">
        <f t="shared" si="167"/>
        <v>3000</v>
      </c>
      <c r="O1195" s="21">
        <f t="shared" si="166"/>
        <v>0.52747546492534469</v>
      </c>
      <c r="P1195" s="24">
        <v>8000</v>
      </c>
      <c r="Q1195" s="18">
        <f t="shared" si="168"/>
        <v>2666.6666666666665</v>
      </c>
      <c r="R1195" s="21">
        <f t="shared" si="169"/>
        <v>0.35775596882252858</v>
      </c>
    </row>
    <row r="1196" spans="1:18" ht="15.5" x14ac:dyDescent="0.45">
      <c r="A1196" s="12" t="s">
        <v>2432</v>
      </c>
      <c r="B1196" s="25" t="s">
        <v>2433</v>
      </c>
      <c r="C1196" s="14" t="s">
        <v>32</v>
      </c>
      <c r="D1196" s="15">
        <v>47000</v>
      </c>
      <c r="E1196" s="16">
        <f t="shared" si="162"/>
        <v>47705</v>
      </c>
      <c r="F1196" s="17">
        <f t="shared" si="163"/>
        <v>4770.5</v>
      </c>
      <c r="G1196" s="18">
        <f t="shared" si="164"/>
        <v>0</v>
      </c>
      <c r="H1196" s="18">
        <v>100</v>
      </c>
      <c r="I1196" s="19" t="s">
        <v>29</v>
      </c>
      <c r="J1196" s="19">
        <v>10</v>
      </c>
      <c r="K1196" s="26">
        <v>8000</v>
      </c>
      <c r="L1196" s="21">
        <f t="shared" si="165"/>
        <v>0.67697306362016563</v>
      </c>
      <c r="M1196" s="22">
        <v>56000</v>
      </c>
      <c r="N1196" s="23">
        <f t="shared" si="167"/>
        <v>5600</v>
      </c>
      <c r="O1196" s="21">
        <f t="shared" si="166"/>
        <v>0.17388114453411593</v>
      </c>
      <c r="P1196" s="24">
        <v>54000</v>
      </c>
      <c r="Q1196" s="18">
        <f t="shared" si="168"/>
        <v>5400</v>
      </c>
      <c r="R1196" s="21">
        <f t="shared" si="169"/>
        <v>0.13195681794361178</v>
      </c>
    </row>
    <row r="1197" spans="1:18" ht="15.5" x14ac:dyDescent="0.45">
      <c r="A1197" s="12" t="s">
        <v>2434</v>
      </c>
      <c r="B1197" s="25" t="s">
        <v>2435</v>
      </c>
      <c r="C1197" s="14" t="s">
        <v>24</v>
      </c>
      <c r="D1197" s="27">
        <v>7897</v>
      </c>
      <c r="E1197" s="16">
        <f t="shared" si="162"/>
        <v>8015.4549999999999</v>
      </c>
      <c r="F1197" s="17">
        <f t="shared" si="163"/>
        <v>8015.4549999999999</v>
      </c>
      <c r="G1197" s="18">
        <f t="shared" si="164"/>
        <v>0</v>
      </c>
      <c r="H1197" s="18">
        <v>120</v>
      </c>
      <c r="I1197" s="32" t="s">
        <v>48</v>
      </c>
      <c r="J1197" s="32">
        <v>1</v>
      </c>
      <c r="K1197" s="26">
        <v>12000</v>
      </c>
      <c r="L1197" s="21">
        <f t="shared" si="165"/>
        <v>0.4971077749173316</v>
      </c>
      <c r="M1197" s="22">
        <v>9300</v>
      </c>
      <c r="N1197" s="23">
        <f t="shared" si="167"/>
        <v>9300</v>
      </c>
      <c r="O1197" s="21">
        <f t="shared" si="166"/>
        <v>0.16025852556093198</v>
      </c>
      <c r="P1197" s="24">
        <v>9000</v>
      </c>
      <c r="Q1197" s="18">
        <f t="shared" si="168"/>
        <v>9000</v>
      </c>
      <c r="R1197" s="21">
        <f t="shared" si="169"/>
        <v>0.1228308311879987</v>
      </c>
    </row>
    <row r="1198" spans="1:18" ht="15.5" x14ac:dyDescent="0.45">
      <c r="A1198" s="12" t="s">
        <v>2436</v>
      </c>
      <c r="B1198" s="25" t="s">
        <v>2437</v>
      </c>
      <c r="C1198" s="14" t="s">
        <v>24</v>
      </c>
      <c r="D1198" s="15">
        <v>8397</v>
      </c>
      <c r="E1198" s="16">
        <f t="shared" si="162"/>
        <v>8522.9549999999999</v>
      </c>
      <c r="F1198" s="17">
        <f t="shared" si="163"/>
        <v>710.24625000000003</v>
      </c>
      <c r="G1198" s="18">
        <f t="shared" si="164"/>
        <v>0</v>
      </c>
      <c r="H1198" s="18">
        <v>1</v>
      </c>
      <c r="I1198" s="32" t="s">
        <v>63</v>
      </c>
      <c r="J1198" s="32">
        <v>12</v>
      </c>
      <c r="K1198" s="26">
        <v>1500</v>
      </c>
      <c r="L1198" s="21">
        <f t="shared" si="165"/>
        <v>1.1119435688678398</v>
      </c>
      <c r="M1198" s="22">
        <v>12000</v>
      </c>
      <c r="N1198" s="23">
        <f t="shared" si="167"/>
        <v>1000</v>
      </c>
      <c r="O1198" s="21">
        <f t="shared" si="166"/>
        <v>0.40796237924522649</v>
      </c>
      <c r="P1198" s="24">
        <v>12000</v>
      </c>
      <c r="Q1198" s="18">
        <f t="shared" si="168"/>
        <v>1000</v>
      </c>
      <c r="R1198" s="21">
        <f t="shared" si="169"/>
        <v>0.40796237924522649</v>
      </c>
    </row>
    <row r="1199" spans="1:18" ht="15.5" x14ac:dyDescent="0.45">
      <c r="A1199" s="12" t="s">
        <v>2438</v>
      </c>
      <c r="B1199" s="25" t="s">
        <v>2439</v>
      </c>
      <c r="C1199" s="14" t="s">
        <v>24</v>
      </c>
      <c r="D1199" s="15">
        <v>8397</v>
      </c>
      <c r="E1199" s="16">
        <f t="shared" si="162"/>
        <v>8522.9549999999999</v>
      </c>
      <c r="F1199" s="17">
        <f t="shared" si="163"/>
        <v>710.24625000000003</v>
      </c>
      <c r="G1199" s="18">
        <f t="shared" si="164"/>
        <v>0</v>
      </c>
      <c r="H1199" s="18">
        <v>1</v>
      </c>
      <c r="I1199" s="32" t="s">
        <v>63</v>
      </c>
      <c r="J1199" s="32">
        <v>12</v>
      </c>
      <c r="K1199" s="26">
        <v>1500</v>
      </c>
      <c r="L1199" s="21">
        <f t="shared" si="165"/>
        <v>1.1119435688678398</v>
      </c>
      <c r="M1199" s="22">
        <v>10000</v>
      </c>
      <c r="N1199" s="23">
        <f t="shared" si="167"/>
        <v>833.33333333333337</v>
      </c>
      <c r="O1199" s="21">
        <f t="shared" si="166"/>
        <v>0.17330198270435548</v>
      </c>
      <c r="P1199" s="24">
        <v>10000</v>
      </c>
      <c r="Q1199" s="18">
        <f t="shared" si="168"/>
        <v>833.33333333333337</v>
      </c>
      <c r="R1199" s="21">
        <f t="shared" si="169"/>
        <v>0.17330198270435548</v>
      </c>
    </row>
    <row r="1200" spans="1:18" ht="15.5" x14ac:dyDescent="0.45">
      <c r="A1200" s="12" t="s">
        <v>2440</v>
      </c>
      <c r="B1200" s="25" t="s">
        <v>2441</v>
      </c>
      <c r="C1200" s="14" t="s">
        <v>24</v>
      </c>
      <c r="D1200" s="15">
        <v>65000</v>
      </c>
      <c r="E1200" s="16">
        <f t="shared" si="162"/>
        <v>65975</v>
      </c>
      <c r="F1200" s="17">
        <f t="shared" si="163"/>
        <v>65975</v>
      </c>
      <c r="G1200" s="18">
        <f t="shared" si="164"/>
        <v>0</v>
      </c>
      <c r="H1200" s="18">
        <v>2</v>
      </c>
      <c r="I1200" s="32" t="s">
        <v>48</v>
      </c>
      <c r="J1200" s="32">
        <v>1</v>
      </c>
      <c r="K1200" s="26">
        <v>100000</v>
      </c>
      <c r="L1200" s="21">
        <f t="shared" si="165"/>
        <v>0.5157256536566881</v>
      </c>
      <c r="M1200" s="22">
        <v>100000</v>
      </c>
      <c r="N1200" s="23">
        <f t="shared" si="167"/>
        <v>100000</v>
      </c>
      <c r="O1200" s="21">
        <f t="shared" si="166"/>
        <v>0.5157256536566881</v>
      </c>
      <c r="P1200" s="24">
        <v>100000</v>
      </c>
      <c r="Q1200" s="18">
        <f t="shared" si="168"/>
        <v>100000</v>
      </c>
      <c r="R1200" s="21">
        <f t="shared" si="169"/>
        <v>0.5157256536566881</v>
      </c>
    </row>
    <row r="1201" spans="1:18" ht="15.5" x14ac:dyDescent="0.45">
      <c r="A1201" s="12" t="s">
        <v>2442</v>
      </c>
      <c r="B1201" s="25" t="s">
        <v>2443</v>
      </c>
      <c r="C1201" s="14" t="s">
        <v>24</v>
      </c>
      <c r="D1201" s="15">
        <v>65000</v>
      </c>
      <c r="E1201" s="16">
        <f t="shared" si="162"/>
        <v>65975</v>
      </c>
      <c r="F1201" s="17">
        <f t="shared" si="163"/>
        <v>65975</v>
      </c>
      <c r="G1201" s="18">
        <f t="shared" si="164"/>
        <v>0</v>
      </c>
      <c r="H1201" s="18">
        <v>2</v>
      </c>
      <c r="I1201" s="32" t="s">
        <v>48</v>
      </c>
      <c r="J1201" s="32">
        <v>1</v>
      </c>
      <c r="K1201" s="26">
        <v>100000</v>
      </c>
      <c r="L1201" s="21">
        <f t="shared" si="165"/>
        <v>0.5157256536566881</v>
      </c>
      <c r="M1201" s="22">
        <v>100000</v>
      </c>
      <c r="N1201" s="23">
        <f t="shared" si="167"/>
        <v>100000</v>
      </c>
      <c r="O1201" s="21">
        <f t="shared" si="166"/>
        <v>0.5157256536566881</v>
      </c>
      <c r="P1201" s="24">
        <v>100000</v>
      </c>
      <c r="Q1201" s="18">
        <f t="shared" si="168"/>
        <v>100000</v>
      </c>
      <c r="R1201" s="21">
        <f t="shared" si="169"/>
        <v>0.5157256536566881</v>
      </c>
    </row>
    <row r="1202" spans="1:18" ht="15.5" x14ac:dyDescent="0.45">
      <c r="A1202" s="12" t="s">
        <v>2444</v>
      </c>
      <c r="B1202" s="25" t="s">
        <v>2445</v>
      </c>
      <c r="C1202" s="33" t="s">
        <v>24</v>
      </c>
      <c r="D1202" s="16">
        <v>50000</v>
      </c>
      <c r="E1202" s="16">
        <f t="shared" si="162"/>
        <v>50750</v>
      </c>
      <c r="F1202" s="17">
        <f t="shared" si="163"/>
        <v>50750</v>
      </c>
      <c r="G1202" s="18">
        <f t="shared" si="164"/>
        <v>0</v>
      </c>
      <c r="H1202" s="18">
        <v>2</v>
      </c>
      <c r="I1202" s="32" t="s">
        <v>48</v>
      </c>
      <c r="J1202" s="32">
        <v>1</v>
      </c>
      <c r="K1202" s="26">
        <v>65000</v>
      </c>
      <c r="L1202" s="21">
        <f t="shared" si="165"/>
        <v>0.28078817733990147</v>
      </c>
      <c r="M1202" s="22">
        <v>65000</v>
      </c>
      <c r="N1202" s="23">
        <f t="shared" si="167"/>
        <v>65000</v>
      </c>
      <c r="O1202" s="21">
        <f t="shared" si="166"/>
        <v>0.28078817733990147</v>
      </c>
      <c r="P1202" s="24">
        <v>65000</v>
      </c>
      <c r="Q1202" s="18">
        <f t="shared" si="168"/>
        <v>65000</v>
      </c>
      <c r="R1202" s="21">
        <f t="shared" si="169"/>
        <v>0.28078817733990147</v>
      </c>
    </row>
    <row r="1203" spans="1:18" ht="15.5" x14ac:dyDescent="0.45">
      <c r="A1203" s="12" t="s">
        <v>2446</v>
      </c>
      <c r="B1203" s="25" t="s">
        <v>2447</v>
      </c>
      <c r="C1203" s="33" t="s">
        <v>24</v>
      </c>
      <c r="D1203" s="15">
        <v>40000</v>
      </c>
      <c r="E1203" s="16">
        <f t="shared" si="162"/>
        <v>40600</v>
      </c>
      <c r="F1203" s="17">
        <f t="shared" si="163"/>
        <v>40600</v>
      </c>
      <c r="G1203" s="18">
        <f t="shared" si="164"/>
        <v>0</v>
      </c>
      <c r="H1203" s="18">
        <v>2</v>
      </c>
      <c r="I1203" s="32" t="s">
        <v>48</v>
      </c>
      <c r="J1203" s="32">
        <v>1</v>
      </c>
      <c r="K1203" s="26">
        <v>50000</v>
      </c>
      <c r="L1203" s="21">
        <f t="shared" si="165"/>
        <v>0.23152709359605911</v>
      </c>
      <c r="M1203" s="22">
        <v>50000</v>
      </c>
      <c r="N1203" s="23">
        <f t="shared" si="167"/>
        <v>50000</v>
      </c>
      <c r="O1203" s="21">
        <f t="shared" si="166"/>
        <v>0.23152709359605911</v>
      </c>
      <c r="P1203" s="24">
        <v>47000</v>
      </c>
      <c r="Q1203" s="18">
        <f t="shared" si="168"/>
        <v>47000</v>
      </c>
      <c r="R1203" s="21">
        <f t="shared" si="169"/>
        <v>0.15763546798029557</v>
      </c>
    </row>
    <row r="1204" spans="1:18" ht="15.5" x14ac:dyDescent="0.45">
      <c r="A1204" s="12" t="s">
        <v>2448</v>
      </c>
      <c r="B1204" s="25" t="s">
        <v>2449</v>
      </c>
      <c r="C1204" s="33" t="s">
        <v>24</v>
      </c>
      <c r="D1204" s="15">
        <v>24000</v>
      </c>
      <c r="E1204" s="16">
        <f t="shared" si="162"/>
        <v>24360</v>
      </c>
      <c r="F1204" s="17">
        <f t="shared" si="163"/>
        <v>24360</v>
      </c>
      <c r="G1204" s="18">
        <f t="shared" si="164"/>
        <v>0</v>
      </c>
      <c r="H1204" s="18">
        <v>5</v>
      </c>
      <c r="I1204" s="32" t="s">
        <v>48</v>
      </c>
      <c r="J1204" s="32">
        <v>1</v>
      </c>
      <c r="K1204" s="26">
        <v>30000</v>
      </c>
      <c r="L1204" s="21">
        <f t="shared" si="165"/>
        <v>0.23152709359605911</v>
      </c>
      <c r="M1204" s="22">
        <v>28000</v>
      </c>
      <c r="N1204" s="23">
        <f t="shared" si="167"/>
        <v>28000</v>
      </c>
      <c r="O1204" s="21">
        <f t="shared" si="166"/>
        <v>0.14942528735632185</v>
      </c>
      <c r="P1204" s="24">
        <v>28000</v>
      </c>
      <c r="Q1204" s="18">
        <f t="shared" si="168"/>
        <v>28000</v>
      </c>
      <c r="R1204" s="21">
        <f t="shared" si="169"/>
        <v>0.14942528735632185</v>
      </c>
    </row>
    <row r="1205" spans="1:18" ht="15.5" x14ac:dyDescent="0.45">
      <c r="A1205" s="12" t="s">
        <v>2450</v>
      </c>
      <c r="B1205" s="25" t="s">
        <v>2451</v>
      </c>
      <c r="C1205" s="14" t="s">
        <v>24</v>
      </c>
      <c r="D1205" s="15">
        <v>13115</v>
      </c>
      <c r="E1205" s="16">
        <f t="shared" si="162"/>
        <v>13311.725</v>
      </c>
      <c r="F1205" s="17">
        <f t="shared" si="163"/>
        <v>13311.725</v>
      </c>
      <c r="G1205" s="18">
        <f t="shared" si="164"/>
        <v>0</v>
      </c>
      <c r="H1205" s="18">
        <v>2</v>
      </c>
      <c r="I1205" s="32" t="s">
        <v>48</v>
      </c>
      <c r="J1205" s="32">
        <v>1</v>
      </c>
      <c r="K1205" s="26">
        <v>16000</v>
      </c>
      <c r="L1205" s="21">
        <f t="shared" si="165"/>
        <v>0.20194790682650066</v>
      </c>
      <c r="M1205" s="22">
        <v>15000</v>
      </c>
      <c r="N1205" s="23">
        <f t="shared" si="167"/>
        <v>15000</v>
      </c>
      <c r="O1205" s="21">
        <f t="shared" si="166"/>
        <v>0.12682616264984437</v>
      </c>
      <c r="P1205" s="24">
        <v>15000</v>
      </c>
      <c r="Q1205" s="18">
        <f t="shared" si="168"/>
        <v>15000</v>
      </c>
      <c r="R1205" s="21">
        <f t="shared" si="169"/>
        <v>0.12682616264984437</v>
      </c>
    </row>
    <row r="1206" spans="1:18" ht="15.5" x14ac:dyDescent="0.45">
      <c r="A1206" s="12" t="s">
        <v>2452</v>
      </c>
      <c r="B1206" s="25" t="s">
        <v>2453</v>
      </c>
      <c r="C1206" s="14" t="s">
        <v>24</v>
      </c>
      <c r="D1206" s="15">
        <v>12454</v>
      </c>
      <c r="E1206" s="16">
        <f t="shared" si="162"/>
        <v>12640.81</v>
      </c>
      <c r="F1206" s="17">
        <f t="shared" si="163"/>
        <v>12640.81</v>
      </c>
      <c r="G1206" s="18">
        <f t="shared" si="164"/>
        <v>0</v>
      </c>
      <c r="H1206" s="18">
        <v>2</v>
      </c>
      <c r="I1206" s="32" t="s">
        <v>48</v>
      </c>
      <c r="J1206" s="32">
        <v>1</v>
      </c>
      <c r="K1206" s="26">
        <v>16000</v>
      </c>
      <c r="L1206" s="21">
        <f t="shared" si="165"/>
        <v>0.26574167319973963</v>
      </c>
      <c r="M1206" s="22">
        <v>13000</v>
      </c>
      <c r="N1206" s="23">
        <v>15000</v>
      </c>
      <c r="O1206" s="21">
        <f t="shared" si="166"/>
        <v>0.18663281862475589</v>
      </c>
      <c r="P1206" s="24">
        <v>15000</v>
      </c>
      <c r="Q1206" s="18">
        <f t="shared" si="168"/>
        <v>15000</v>
      </c>
      <c r="R1206" s="21">
        <f t="shared" si="169"/>
        <v>0.18663281862475589</v>
      </c>
    </row>
    <row r="1207" spans="1:18" ht="15.5" x14ac:dyDescent="0.45">
      <c r="A1207" s="12" t="s">
        <v>2454</v>
      </c>
      <c r="B1207" s="25" t="s">
        <v>2455</v>
      </c>
      <c r="C1207" s="14" t="s">
        <v>24</v>
      </c>
      <c r="D1207" s="15">
        <v>13115</v>
      </c>
      <c r="E1207" s="16">
        <f t="shared" si="162"/>
        <v>13311.725</v>
      </c>
      <c r="F1207" s="17">
        <f t="shared" si="163"/>
        <v>13311.725</v>
      </c>
      <c r="G1207" s="18">
        <f t="shared" si="164"/>
        <v>0</v>
      </c>
      <c r="H1207" s="18">
        <v>2</v>
      </c>
      <c r="I1207" s="32" t="s">
        <v>48</v>
      </c>
      <c r="J1207" s="32">
        <v>1</v>
      </c>
      <c r="K1207" s="26">
        <v>16000</v>
      </c>
      <c r="L1207" s="21">
        <f t="shared" si="165"/>
        <v>0.20194790682650066</v>
      </c>
      <c r="M1207" s="22">
        <v>16000</v>
      </c>
      <c r="N1207" s="23">
        <f t="shared" ref="N1207:N1270" si="170">M1207/J1207</f>
        <v>16000</v>
      </c>
      <c r="O1207" s="21">
        <f t="shared" si="166"/>
        <v>0.20194790682650066</v>
      </c>
      <c r="P1207" s="24">
        <v>15000</v>
      </c>
      <c r="Q1207" s="18">
        <f t="shared" si="168"/>
        <v>15000</v>
      </c>
      <c r="R1207" s="21">
        <f t="shared" si="169"/>
        <v>0.12682616264984437</v>
      </c>
    </row>
    <row r="1208" spans="1:18" ht="15.5" x14ac:dyDescent="0.45">
      <c r="A1208" s="12" t="s">
        <v>2456</v>
      </c>
      <c r="B1208" s="25" t="s">
        <v>2457</v>
      </c>
      <c r="C1208" s="14" t="s">
        <v>24</v>
      </c>
      <c r="D1208" s="15">
        <v>29249</v>
      </c>
      <c r="E1208" s="16">
        <f t="shared" si="162"/>
        <v>29687.735000000001</v>
      </c>
      <c r="F1208" s="17">
        <f t="shared" si="163"/>
        <v>29687.735000000001</v>
      </c>
      <c r="G1208" s="18">
        <f t="shared" si="164"/>
        <v>0</v>
      </c>
      <c r="H1208" s="18">
        <v>2</v>
      </c>
      <c r="I1208" s="32" t="s">
        <v>48</v>
      </c>
      <c r="J1208" s="32">
        <v>1</v>
      </c>
      <c r="K1208" s="26">
        <v>35000</v>
      </c>
      <c r="L1208" s="21">
        <f t="shared" si="165"/>
        <v>0.17893803619575557</v>
      </c>
      <c r="M1208" s="22">
        <v>34000</v>
      </c>
      <c r="N1208" s="23">
        <f t="shared" si="170"/>
        <v>34000</v>
      </c>
      <c r="O1208" s="21">
        <f t="shared" si="166"/>
        <v>0.14525409230444827</v>
      </c>
      <c r="P1208" s="24">
        <v>33000</v>
      </c>
      <c r="Q1208" s="18">
        <f t="shared" si="168"/>
        <v>33000</v>
      </c>
      <c r="R1208" s="21">
        <f t="shared" si="169"/>
        <v>0.11157014841314096</v>
      </c>
    </row>
    <row r="1209" spans="1:18" ht="15.5" x14ac:dyDescent="0.45">
      <c r="A1209" s="12" t="s">
        <v>2458</v>
      </c>
      <c r="B1209" s="25" t="s">
        <v>2459</v>
      </c>
      <c r="C1209" s="14" t="s">
        <v>24</v>
      </c>
      <c r="D1209" s="15">
        <v>19059</v>
      </c>
      <c r="E1209" s="16">
        <f t="shared" si="162"/>
        <v>19344.884999999998</v>
      </c>
      <c r="F1209" s="17">
        <f t="shared" si="163"/>
        <v>19344.884999999998</v>
      </c>
      <c r="G1209" s="18">
        <f t="shared" si="164"/>
        <v>0</v>
      </c>
      <c r="H1209" s="18">
        <v>2</v>
      </c>
      <c r="I1209" s="32" t="s">
        <v>48</v>
      </c>
      <c r="J1209" s="32">
        <v>1</v>
      </c>
      <c r="K1209" s="26">
        <v>23000</v>
      </c>
      <c r="L1209" s="21">
        <f t="shared" si="165"/>
        <v>0.18894477790899258</v>
      </c>
      <c r="M1209" s="22">
        <v>22000</v>
      </c>
      <c r="N1209" s="23">
        <f t="shared" si="170"/>
        <v>22000</v>
      </c>
      <c r="O1209" s="21">
        <f t="shared" si="166"/>
        <v>0.13725152669555812</v>
      </c>
      <c r="P1209" s="24">
        <v>21500</v>
      </c>
      <c r="Q1209" s="18">
        <f t="shared" si="168"/>
        <v>21500</v>
      </c>
      <c r="R1209" s="21">
        <f t="shared" si="169"/>
        <v>0.11140490108884089</v>
      </c>
    </row>
    <row r="1210" spans="1:18" ht="15.5" x14ac:dyDescent="0.45">
      <c r="A1210" s="12" t="s">
        <v>2460</v>
      </c>
      <c r="B1210" s="25" t="s">
        <v>2461</v>
      </c>
      <c r="C1210" s="14" t="s">
        <v>24</v>
      </c>
      <c r="D1210" s="15">
        <v>29449</v>
      </c>
      <c r="E1210" s="16">
        <f t="shared" si="162"/>
        <v>29890.735000000001</v>
      </c>
      <c r="F1210" s="17">
        <f t="shared" si="163"/>
        <v>29890.735000000001</v>
      </c>
      <c r="G1210" s="18">
        <f t="shared" si="164"/>
        <v>0</v>
      </c>
      <c r="H1210" s="18">
        <v>2</v>
      </c>
      <c r="I1210" s="32" t="s">
        <v>48</v>
      </c>
      <c r="J1210" s="32">
        <v>1</v>
      </c>
      <c r="K1210" s="26">
        <v>36000</v>
      </c>
      <c r="L1210" s="21">
        <f t="shared" si="165"/>
        <v>0.20438657664323073</v>
      </c>
      <c r="M1210" s="22">
        <v>34000</v>
      </c>
      <c r="N1210" s="23">
        <f t="shared" si="170"/>
        <v>34000</v>
      </c>
      <c r="O1210" s="21">
        <f t="shared" si="166"/>
        <v>0.13747621127416235</v>
      </c>
      <c r="P1210" s="24">
        <v>33500</v>
      </c>
      <c r="Q1210" s="18">
        <f t="shared" si="168"/>
        <v>33500</v>
      </c>
      <c r="R1210" s="21">
        <f t="shared" si="169"/>
        <v>0.12074861993189526</v>
      </c>
    </row>
    <row r="1211" spans="1:18" ht="15.5" x14ac:dyDescent="0.45">
      <c r="A1211" s="12" t="s">
        <v>2462</v>
      </c>
      <c r="B1211" s="25" t="s">
        <v>2463</v>
      </c>
      <c r="C1211" s="14" t="s">
        <v>24</v>
      </c>
      <c r="D1211" s="15">
        <v>51421</v>
      </c>
      <c r="E1211" s="16">
        <f t="shared" si="162"/>
        <v>52192.315000000002</v>
      </c>
      <c r="F1211" s="17">
        <f t="shared" si="163"/>
        <v>52192.315000000002</v>
      </c>
      <c r="G1211" s="18">
        <f t="shared" si="164"/>
        <v>0</v>
      </c>
      <c r="H1211" s="18">
        <v>2</v>
      </c>
      <c r="I1211" s="32" t="s">
        <v>48</v>
      </c>
      <c r="J1211" s="32">
        <v>1</v>
      </c>
      <c r="K1211" s="26">
        <v>62000</v>
      </c>
      <c r="L1211" s="21">
        <f t="shared" si="165"/>
        <v>0.18791435099209525</v>
      </c>
      <c r="M1211" s="22">
        <v>60000</v>
      </c>
      <c r="N1211" s="23">
        <f t="shared" si="170"/>
        <v>60000</v>
      </c>
      <c r="O1211" s="21">
        <f t="shared" si="166"/>
        <v>0.14959453321815669</v>
      </c>
      <c r="P1211" s="24">
        <v>58000</v>
      </c>
      <c r="Q1211" s="18">
        <f t="shared" si="168"/>
        <v>58000</v>
      </c>
      <c r="R1211" s="21">
        <f t="shared" si="169"/>
        <v>0.11127471544421813</v>
      </c>
    </row>
    <row r="1212" spans="1:18" ht="15.5" x14ac:dyDescent="0.45">
      <c r="A1212" s="12" t="s">
        <v>2464</v>
      </c>
      <c r="B1212" s="25" t="s">
        <v>2465</v>
      </c>
      <c r="C1212" s="14" t="s">
        <v>32</v>
      </c>
      <c r="D1212" s="15">
        <v>22550</v>
      </c>
      <c r="E1212" s="16">
        <f t="shared" si="162"/>
        <v>22888.25</v>
      </c>
      <c r="F1212" s="17">
        <f t="shared" si="163"/>
        <v>22888.25</v>
      </c>
      <c r="G1212" s="18">
        <f t="shared" si="164"/>
        <v>0</v>
      </c>
      <c r="H1212" s="18">
        <v>2</v>
      </c>
      <c r="I1212" s="32" t="s">
        <v>48</v>
      </c>
      <c r="J1212" s="32">
        <v>1</v>
      </c>
      <c r="K1212" s="26">
        <v>27000</v>
      </c>
      <c r="L1212" s="21">
        <f t="shared" si="165"/>
        <v>0.17964457745786594</v>
      </c>
      <c r="M1212" s="22">
        <v>26000</v>
      </c>
      <c r="N1212" s="23">
        <f t="shared" si="170"/>
        <v>26000</v>
      </c>
      <c r="O1212" s="21">
        <f t="shared" si="166"/>
        <v>0.13595403755201904</v>
      </c>
      <c r="P1212" s="24">
        <v>25500</v>
      </c>
      <c r="Q1212" s="18">
        <f t="shared" si="168"/>
        <v>25500</v>
      </c>
      <c r="R1212" s="21">
        <f t="shared" si="169"/>
        <v>0.11410876759909561</v>
      </c>
    </row>
    <row r="1213" spans="1:18" ht="15.5" x14ac:dyDescent="0.45">
      <c r="A1213" s="12" t="s">
        <v>2466</v>
      </c>
      <c r="B1213" s="25" t="s">
        <v>2467</v>
      </c>
      <c r="C1213" s="14" t="s">
        <v>24</v>
      </c>
      <c r="D1213" s="15">
        <v>8397</v>
      </c>
      <c r="E1213" s="16">
        <f t="shared" si="162"/>
        <v>8522.9549999999999</v>
      </c>
      <c r="F1213" s="17">
        <f t="shared" si="163"/>
        <v>710.24625000000003</v>
      </c>
      <c r="G1213" s="18">
        <f t="shared" si="164"/>
        <v>0</v>
      </c>
      <c r="H1213" s="18">
        <v>12</v>
      </c>
      <c r="I1213" s="32" t="s">
        <v>2468</v>
      </c>
      <c r="J1213" s="32">
        <v>12</v>
      </c>
      <c r="K1213" s="26">
        <v>2000</v>
      </c>
      <c r="L1213" s="21">
        <f t="shared" si="165"/>
        <v>1.8159247584904528</v>
      </c>
      <c r="M1213" s="22">
        <v>10000</v>
      </c>
      <c r="N1213" s="23">
        <f t="shared" si="170"/>
        <v>833.33333333333337</v>
      </c>
      <c r="O1213" s="21">
        <f t="shared" si="166"/>
        <v>0.17330198270435548</v>
      </c>
      <c r="P1213" s="24">
        <v>10000</v>
      </c>
      <c r="Q1213" s="18">
        <f t="shared" si="168"/>
        <v>833.33333333333337</v>
      </c>
      <c r="R1213" s="21">
        <f t="shared" si="169"/>
        <v>0.17330198270435548</v>
      </c>
    </row>
    <row r="1214" spans="1:18" ht="15.5" x14ac:dyDescent="0.45">
      <c r="A1214" s="12" t="s">
        <v>2469</v>
      </c>
      <c r="B1214" s="25" t="s">
        <v>2470</v>
      </c>
      <c r="C1214" s="14" t="s">
        <v>24</v>
      </c>
      <c r="D1214" s="15">
        <v>16889</v>
      </c>
      <c r="E1214" s="16">
        <f t="shared" si="162"/>
        <v>17142.334999999999</v>
      </c>
      <c r="F1214" s="17">
        <f t="shared" si="163"/>
        <v>17142.334999999999</v>
      </c>
      <c r="G1214" s="18">
        <f t="shared" si="164"/>
        <v>0</v>
      </c>
      <c r="H1214" s="18">
        <v>2</v>
      </c>
      <c r="I1214" s="32" t="s">
        <v>48</v>
      </c>
      <c r="J1214" s="32">
        <v>1</v>
      </c>
      <c r="K1214" s="26">
        <v>21000</v>
      </c>
      <c r="L1214" s="21">
        <f t="shared" si="165"/>
        <v>0.22503731259481285</v>
      </c>
      <c r="M1214" s="22">
        <v>20000</v>
      </c>
      <c r="N1214" s="23">
        <f t="shared" si="170"/>
        <v>20000</v>
      </c>
      <c r="O1214" s="21">
        <f t="shared" si="166"/>
        <v>0.16670220247125034</v>
      </c>
      <c r="P1214" s="24">
        <v>20000</v>
      </c>
      <c r="Q1214" s="18">
        <f t="shared" si="168"/>
        <v>20000</v>
      </c>
      <c r="R1214" s="21">
        <f t="shared" si="169"/>
        <v>0.16670220247125034</v>
      </c>
    </row>
    <row r="1215" spans="1:18" ht="15.5" x14ac:dyDescent="0.45">
      <c r="A1215" s="12" t="s">
        <v>2471</v>
      </c>
      <c r="B1215" s="25" t="s">
        <v>2472</v>
      </c>
      <c r="C1215" s="14" t="s">
        <v>24</v>
      </c>
      <c r="D1215" s="15">
        <v>25286</v>
      </c>
      <c r="E1215" s="16">
        <f t="shared" si="162"/>
        <v>25665.29</v>
      </c>
      <c r="F1215" s="17">
        <f t="shared" si="163"/>
        <v>25665.29</v>
      </c>
      <c r="G1215" s="18">
        <f t="shared" si="164"/>
        <v>0</v>
      </c>
      <c r="H1215" s="18">
        <v>2</v>
      </c>
      <c r="I1215" s="32" t="s">
        <v>48</v>
      </c>
      <c r="J1215" s="32">
        <v>1</v>
      </c>
      <c r="K1215" s="26">
        <v>32000</v>
      </c>
      <c r="L1215" s="21">
        <f t="shared" si="165"/>
        <v>0.24682012165068071</v>
      </c>
      <c r="M1215" s="22">
        <v>30000</v>
      </c>
      <c r="N1215" s="23">
        <f t="shared" si="170"/>
        <v>30000</v>
      </c>
      <c r="O1215" s="21">
        <f t="shared" si="166"/>
        <v>0.16889386404751316</v>
      </c>
      <c r="P1215" s="24">
        <v>29000</v>
      </c>
      <c r="Q1215" s="18">
        <f t="shared" si="168"/>
        <v>29000</v>
      </c>
      <c r="R1215" s="21">
        <f t="shared" si="169"/>
        <v>0.12993073524592938</v>
      </c>
    </row>
    <row r="1216" spans="1:18" ht="15.5" x14ac:dyDescent="0.45">
      <c r="A1216" s="12" t="s">
        <v>2473</v>
      </c>
      <c r="B1216" s="25" t="s">
        <v>2474</v>
      </c>
      <c r="C1216" s="14" t="s">
        <v>24</v>
      </c>
      <c r="D1216" s="15">
        <v>44693</v>
      </c>
      <c r="E1216" s="16">
        <f t="shared" si="162"/>
        <v>45363.394999999997</v>
      </c>
      <c r="F1216" s="17">
        <f t="shared" si="163"/>
        <v>45363.394999999997</v>
      </c>
      <c r="G1216" s="18">
        <f t="shared" si="164"/>
        <v>0</v>
      </c>
      <c r="H1216" s="18">
        <v>2</v>
      </c>
      <c r="I1216" s="32" t="s">
        <v>48</v>
      </c>
      <c r="J1216" s="32">
        <v>1</v>
      </c>
      <c r="K1216" s="26">
        <v>55000</v>
      </c>
      <c r="L1216" s="21">
        <f t="shared" si="165"/>
        <v>0.2124313006114292</v>
      </c>
      <c r="M1216" s="22">
        <v>54000</v>
      </c>
      <c r="N1216" s="23">
        <f t="shared" si="170"/>
        <v>54000</v>
      </c>
      <c r="O1216" s="21">
        <f t="shared" si="166"/>
        <v>0.19038709514576685</v>
      </c>
      <c r="P1216" s="24">
        <v>54000</v>
      </c>
      <c r="Q1216" s="18">
        <f t="shared" si="168"/>
        <v>54000</v>
      </c>
      <c r="R1216" s="21">
        <f t="shared" si="169"/>
        <v>0.19038709514576685</v>
      </c>
    </row>
    <row r="1217" spans="1:18" ht="15.5" x14ac:dyDescent="0.45">
      <c r="A1217" s="12" t="s">
        <v>2475</v>
      </c>
      <c r="B1217" s="25" t="s">
        <v>2476</v>
      </c>
      <c r="C1217" s="14" t="s">
        <v>24</v>
      </c>
      <c r="D1217" s="27">
        <v>9354</v>
      </c>
      <c r="E1217" s="16">
        <f t="shared" si="162"/>
        <v>9494.31</v>
      </c>
      <c r="F1217" s="17">
        <f t="shared" si="163"/>
        <v>791.1925</v>
      </c>
      <c r="G1217" s="18">
        <f t="shared" si="164"/>
        <v>0</v>
      </c>
      <c r="H1217" s="18">
        <v>12</v>
      </c>
      <c r="I1217" s="32" t="s">
        <v>63</v>
      </c>
      <c r="J1217" s="32">
        <v>12</v>
      </c>
      <c r="K1217" s="26">
        <v>1500</v>
      </c>
      <c r="L1217" s="21">
        <f t="shared" si="165"/>
        <v>0.8958723698720602</v>
      </c>
      <c r="M1217" s="22">
        <v>12000</v>
      </c>
      <c r="N1217" s="23">
        <f t="shared" si="170"/>
        <v>1000</v>
      </c>
      <c r="O1217" s="21">
        <f t="shared" si="166"/>
        <v>0.26391491324804017</v>
      </c>
      <c r="P1217" s="24">
        <v>11000</v>
      </c>
      <c r="Q1217" s="18">
        <f t="shared" si="168"/>
        <v>916.66666666666663</v>
      </c>
      <c r="R1217" s="21">
        <f t="shared" si="169"/>
        <v>0.15858867047737008</v>
      </c>
    </row>
    <row r="1218" spans="1:18" ht="15.5" x14ac:dyDescent="0.45">
      <c r="A1218" s="12" t="s">
        <v>2477</v>
      </c>
      <c r="B1218" s="25" t="s">
        <v>2478</v>
      </c>
      <c r="C1218" s="14" t="s">
        <v>24</v>
      </c>
      <c r="D1218" s="15">
        <v>19059</v>
      </c>
      <c r="E1218" s="16">
        <f t="shared" si="162"/>
        <v>19344.884999999998</v>
      </c>
      <c r="F1218" s="17">
        <f t="shared" si="163"/>
        <v>19344.884999999998</v>
      </c>
      <c r="G1218" s="18">
        <f t="shared" si="164"/>
        <v>0</v>
      </c>
      <c r="H1218" s="18">
        <v>1</v>
      </c>
      <c r="I1218" s="19" t="s">
        <v>48</v>
      </c>
      <c r="J1218" s="19">
        <v>1</v>
      </c>
      <c r="K1218" s="26">
        <v>23000</v>
      </c>
      <c r="L1218" s="21">
        <f t="shared" si="165"/>
        <v>0.18894477790899258</v>
      </c>
      <c r="M1218" s="22">
        <v>23000</v>
      </c>
      <c r="N1218" s="23">
        <f t="shared" si="170"/>
        <v>23000</v>
      </c>
      <c r="O1218" s="21">
        <f t="shared" si="166"/>
        <v>0.18894477790899258</v>
      </c>
      <c r="P1218" s="24">
        <v>22000</v>
      </c>
      <c r="Q1218" s="18">
        <f t="shared" si="168"/>
        <v>22000</v>
      </c>
      <c r="R1218" s="21">
        <f t="shared" si="169"/>
        <v>0.13725152669555812</v>
      </c>
    </row>
    <row r="1219" spans="1:18" ht="15.5" x14ac:dyDescent="0.45">
      <c r="A1219" s="12" t="s">
        <v>2479</v>
      </c>
      <c r="B1219" s="25" t="s">
        <v>2480</v>
      </c>
      <c r="C1219" s="14" t="s">
        <v>24</v>
      </c>
      <c r="D1219" s="15">
        <v>27521</v>
      </c>
      <c r="E1219" s="16">
        <f t="shared" si="162"/>
        <v>27933.814999999999</v>
      </c>
      <c r="F1219" s="17">
        <f t="shared" si="163"/>
        <v>2793.3815</v>
      </c>
      <c r="G1219" s="18">
        <f t="shared" si="164"/>
        <v>0</v>
      </c>
      <c r="H1219" s="18">
        <v>20</v>
      </c>
      <c r="I1219" s="32" t="s">
        <v>29</v>
      </c>
      <c r="J1219" s="32">
        <v>10</v>
      </c>
      <c r="K1219" s="26">
        <v>5000</v>
      </c>
      <c r="L1219" s="21">
        <f t="shared" si="165"/>
        <v>0.78994526884351457</v>
      </c>
      <c r="M1219" s="22">
        <v>33000</v>
      </c>
      <c r="N1219" s="23">
        <f t="shared" si="170"/>
        <v>3300</v>
      </c>
      <c r="O1219" s="21">
        <f t="shared" si="166"/>
        <v>0.18136387743671964</v>
      </c>
      <c r="P1219" s="24">
        <v>32000</v>
      </c>
      <c r="Q1219" s="18">
        <f t="shared" si="168"/>
        <v>3200</v>
      </c>
      <c r="R1219" s="21">
        <f t="shared" si="169"/>
        <v>0.14556497205984933</v>
      </c>
    </row>
    <row r="1220" spans="1:18" ht="15.5" x14ac:dyDescent="0.45">
      <c r="A1220" s="12" t="s">
        <v>2481</v>
      </c>
      <c r="B1220" s="25" t="s">
        <v>2482</v>
      </c>
      <c r="C1220" s="14" t="s">
        <v>24</v>
      </c>
      <c r="D1220" s="15">
        <v>26363</v>
      </c>
      <c r="E1220" s="16">
        <f t="shared" si="162"/>
        <v>26758.445</v>
      </c>
      <c r="F1220" s="17">
        <f t="shared" si="163"/>
        <v>2675.8445000000002</v>
      </c>
      <c r="G1220" s="18">
        <f t="shared" si="164"/>
        <v>0</v>
      </c>
      <c r="H1220" s="18">
        <v>20</v>
      </c>
      <c r="I1220" s="32" t="s">
        <v>29</v>
      </c>
      <c r="J1220" s="32">
        <v>10</v>
      </c>
      <c r="K1220" s="26">
        <v>5000</v>
      </c>
      <c r="L1220" s="21">
        <f t="shared" si="165"/>
        <v>0.86856896953466456</v>
      </c>
      <c r="M1220" s="22">
        <v>33000</v>
      </c>
      <c r="N1220" s="23">
        <f t="shared" si="170"/>
        <v>3300</v>
      </c>
      <c r="O1220" s="21">
        <f t="shared" si="166"/>
        <v>0.2332555198928786</v>
      </c>
      <c r="P1220" s="24">
        <v>32000</v>
      </c>
      <c r="Q1220" s="18">
        <f t="shared" si="168"/>
        <v>3200</v>
      </c>
      <c r="R1220" s="21">
        <f t="shared" si="169"/>
        <v>0.19588414050218531</v>
      </c>
    </row>
    <row r="1221" spans="1:18" ht="15.5" x14ac:dyDescent="0.45">
      <c r="A1221" s="12" t="s">
        <v>2483</v>
      </c>
      <c r="B1221" s="25" t="s">
        <v>2484</v>
      </c>
      <c r="C1221" s="14" t="s">
        <v>24</v>
      </c>
      <c r="D1221" s="27">
        <v>26321</v>
      </c>
      <c r="E1221" s="16">
        <f t="shared" si="162"/>
        <v>26715.814999999999</v>
      </c>
      <c r="F1221" s="17">
        <f t="shared" si="163"/>
        <v>5343.1629999999996</v>
      </c>
      <c r="G1221" s="18">
        <f t="shared" si="164"/>
        <v>0</v>
      </c>
      <c r="H1221" s="18">
        <v>100</v>
      </c>
      <c r="I1221" s="42" t="s">
        <v>29</v>
      </c>
      <c r="J1221" s="42">
        <v>5</v>
      </c>
      <c r="K1221" s="29">
        <v>8000</v>
      </c>
      <c r="L1221" s="21">
        <f t="shared" si="165"/>
        <v>0.49724049219535332</v>
      </c>
      <c r="M1221" s="30">
        <v>35000</v>
      </c>
      <c r="N1221" s="23">
        <f t="shared" si="170"/>
        <v>7000</v>
      </c>
      <c r="O1221" s="21">
        <f t="shared" si="166"/>
        <v>0.31008543067093414</v>
      </c>
      <c r="P1221" s="24">
        <v>35000</v>
      </c>
      <c r="Q1221" s="18">
        <f t="shared" si="168"/>
        <v>7000</v>
      </c>
      <c r="R1221" s="21">
        <f t="shared" si="169"/>
        <v>0.31008543067093414</v>
      </c>
    </row>
    <row r="1222" spans="1:18" ht="15.5" x14ac:dyDescent="0.45">
      <c r="A1222" s="12" t="s">
        <v>2485</v>
      </c>
      <c r="B1222" s="25" t="s">
        <v>2486</v>
      </c>
      <c r="C1222" s="14" t="str">
        <f>C1221</f>
        <v>OBAT BEBAS</v>
      </c>
      <c r="D1222" s="15">
        <v>29147</v>
      </c>
      <c r="E1222" s="16">
        <f t="shared" si="162"/>
        <v>29584.205000000002</v>
      </c>
      <c r="F1222" s="17">
        <f t="shared" si="163"/>
        <v>2958.4205000000002</v>
      </c>
      <c r="G1222" s="18">
        <f t="shared" si="164"/>
        <v>0</v>
      </c>
      <c r="H1222" s="18">
        <v>50</v>
      </c>
      <c r="I1222" s="19" t="s">
        <v>29</v>
      </c>
      <c r="J1222" s="19">
        <v>10</v>
      </c>
      <c r="K1222" s="26">
        <v>5000</v>
      </c>
      <c r="L1222" s="21">
        <f t="shared" si="165"/>
        <v>0.69009104689478717</v>
      </c>
      <c r="M1222" s="22">
        <v>35000</v>
      </c>
      <c r="N1222" s="23">
        <f t="shared" si="170"/>
        <v>3500</v>
      </c>
      <c r="O1222" s="21">
        <f t="shared" si="166"/>
        <v>0.18306373282635102</v>
      </c>
      <c r="P1222" s="24">
        <v>33000</v>
      </c>
      <c r="Q1222" s="18">
        <f t="shared" si="168"/>
        <v>3300</v>
      </c>
      <c r="R1222" s="21">
        <f t="shared" si="169"/>
        <v>0.11546009095055954</v>
      </c>
    </row>
    <row r="1223" spans="1:18" ht="15.5" x14ac:dyDescent="0.45">
      <c r="A1223" s="12" t="s">
        <v>2487</v>
      </c>
      <c r="B1223" s="25" t="s">
        <v>2488</v>
      </c>
      <c r="C1223" s="14" t="s">
        <v>10</v>
      </c>
      <c r="D1223" s="27">
        <v>20000</v>
      </c>
      <c r="E1223" s="16">
        <f t="shared" si="162"/>
        <v>20300</v>
      </c>
      <c r="F1223" s="17">
        <f t="shared" si="163"/>
        <v>406</v>
      </c>
      <c r="G1223" s="18">
        <f t="shared" si="164"/>
        <v>0</v>
      </c>
      <c r="H1223" s="18">
        <v>100</v>
      </c>
      <c r="I1223" s="42" t="s">
        <v>11</v>
      </c>
      <c r="J1223" s="42">
        <v>50</v>
      </c>
      <c r="K1223" s="29">
        <v>1000</v>
      </c>
      <c r="L1223" s="21">
        <f t="shared" si="165"/>
        <v>1.4630541871921183</v>
      </c>
      <c r="M1223" s="30">
        <v>25000</v>
      </c>
      <c r="N1223" s="23">
        <f t="shared" si="170"/>
        <v>500</v>
      </c>
      <c r="O1223" s="21">
        <f t="shared" si="166"/>
        <v>0.23152709359605911</v>
      </c>
      <c r="P1223" s="24">
        <v>25000</v>
      </c>
      <c r="Q1223" s="18">
        <f t="shared" si="168"/>
        <v>500</v>
      </c>
      <c r="R1223" s="21">
        <f t="shared" si="169"/>
        <v>0.23152709359605911</v>
      </c>
    </row>
    <row r="1224" spans="1:18" ht="15.5" x14ac:dyDescent="0.45">
      <c r="A1224" s="12" t="s">
        <v>2489</v>
      </c>
      <c r="B1224" s="25" t="s">
        <v>2490</v>
      </c>
      <c r="C1224" s="14" t="s">
        <v>10</v>
      </c>
      <c r="D1224" s="27">
        <v>20000</v>
      </c>
      <c r="E1224" s="16">
        <f t="shared" si="162"/>
        <v>20300</v>
      </c>
      <c r="F1224" s="17">
        <f t="shared" si="163"/>
        <v>406</v>
      </c>
      <c r="G1224" s="18">
        <f t="shared" si="164"/>
        <v>0</v>
      </c>
      <c r="H1224" s="18">
        <v>100</v>
      </c>
      <c r="I1224" s="42" t="s">
        <v>11</v>
      </c>
      <c r="J1224" s="42">
        <v>50</v>
      </c>
      <c r="K1224" s="29">
        <v>1000</v>
      </c>
      <c r="L1224" s="21">
        <f t="shared" si="165"/>
        <v>1.4630541871921183</v>
      </c>
      <c r="M1224" s="24">
        <v>28000</v>
      </c>
      <c r="N1224" s="23">
        <f t="shared" si="170"/>
        <v>560</v>
      </c>
      <c r="O1224" s="21">
        <f t="shared" si="166"/>
        <v>0.37931034482758619</v>
      </c>
      <c r="P1224" s="24">
        <v>25000</v>
      </c>
      <c r="Q1224" s="18">
        <f t="shared" si="168"/>
        <v>500</v>
      </c>
      <c r="R1224" s="21">
        <f t="shared" si="169"/>
        <v>0.23152709359605911</v>
      </c>
    </row>
    <row r="1225" spans="1:18" ht="15.5" x14ac:dyDescent="0.45">
      <c r="A1225" s="12" t="s">
        <v>2491</v>
      </c>
      <c r="B1225" s="25" t="s">
        <v>2492</v>
      </c>
      <c r="C1225" s="14" t="s">
        <v>32</v>
      </c>
      <c r="D1225" s="15">
        <v>14600</v>
      </c>
      <c r="E1225" s="16">
        <f t="shared" si="162"/>
        <v>14819</v>
      </c>
      <c r="F1225" s="17">
        <f t="shared" si="163"/>
        <v>1481.9</v>
      </c>
      <c r="G1225" s="18">
        <f t="shared" si="164"/>
        <v>0</v>
      </c>
      <c r="H1225" s="18">
        <v>100</v>
      </c>
      <c r="I1225" s="19" t="s">
        <v>29</v>
      </c>
      <c r="J1225" s="19">
        <v>10</v>
      </c>
      <c r="K1225" s="26">
        <v>5000</v>
      </c>
      <c r="L1225" s="21">
        <f t="shared" si="165"/>
        <v>2.3740468317700247</v>
      </c>
      <c r="M1225" s="22">
        <v>20000</v>
      </c>
      <c r="N1225" s="23">
        <f t="shared" si="170"/>
        <v>2000</v>
      </c>
      <c r="O1225" s="21">
        <f t="shared" si="166"/>
        <v>0.34961873270800992</v>
      </c>
      <c r="P1225" s="24">
        <v>17000</v>
      </c>
      <c r="Q1225" s="18">
        <f t="shared" si="168"/>
        <v>1700</v>
      </c>
      <c r="R1225" s="21">
        <f t="shared" si="169"/>
        <v>0.14717592280180841</v>
      </c>
    </row>
    <row r="1226" spans="1:18" ht="15.5" x14ac:dyDescent="0.45">
      <c r="A1226" s="12" t="s">
        <v>2493</v>
      </c>
      <c r="B1226" s="25" t="s">
        <v>2494</v>
      </c>
      <c r="C1226" s="14" t="s">
        <v>10</v>
      </c>
      <c r="D1226" s="27">
        <v>22200</v>
      </c>
      <c r="E1226" s="16">
        <f t="shared" si="162"/>
        <v>22533</v>
      </c>
      <c r="F1226" s="17">
        <f t="shared" si="163"/>
        <v>450.66</v>
      </c>
      <c r="G1226" s="18">
        <f t="shared" si="164"/>
        <v>0</v>
      </c>
      <c r="H1226" s="18">
        <v>100</v>
      </c>
      <c r="I1226" s="42" t="s">
        <v>11</v>
      </c>
      <c r="J1226" s="42">
        <v>50</v>
      </c>
      <c r="K1226" s="29">
        <v>1000</v>
      </c>
      <c r="L1226" s="21">
        <f t="shared" si="165"/>
        <v>1.2189677362091154</v>
      </c>
      <c r="M1226" s="30">
        <v>35000</v>
      </c>
      <c r="N1226" s="23">
        <f t="shared" si="170"/>
        <v>700</v>
      </c>
      <c r="O1226" s="21">
        <f t="shared" si="166"/>
        <v>0.55327741534638075</v>
      </c>
      <c r="P1226" s="24">
        <v>30000</v>
      </c>
      <c r="Q1226" s="18">
        <f t="shared" si="168"/>
        <v>600</v>
      </c>
      <c r="R1226" s="21">
        <f t="shared" si="169"/>
        <v>0.33138064172546922</v>
      </c>
    </row>
    <row r="1227" spans="1:18" ht="15.5" x14ac:dyDescent="0.45">
      <c r="A1227" s="12" t="s">
        <v>2495</v>
      </c>
      <c r="B1227" s="25" t="s">
        <v>2496</v>
      </c>
      <c r="C1227" s="14" t="s">
        <v>10</v>
      </c>
      <c r="D1227" s="27">
        <v>25000</v>
      </c>
      <c r="E1227" s="16">
        <f t="shared" si="162"/>
        <v>25375</v>
      </c>
      <c r="F1227" s="17">
        <f t="shared" si="163"/>
        <v>507.5</v>
      </c>
      <c r="G1227" s="18">
        <f t="shared" si="164"/>
        <v>0</v>
      </c>
      <c r="H1227" s="18">
        <v>100</v>
      </c>
      <c r="I1227" s="42" t="s">
        <v>11</v>
      </c>
      <c r="J1227" s="42">
        <v>50</v>
      </c>
      <c r="K1227" s="29">
        <v>1000</v>
      </c>
      <c r="L1227" s="21">
        <f t="shared" si="165"/>
        <v>0.97044334975369462</v>
      </c>
      <c r="M1227" s="24">
        <v>35000</v>
      </c>
      <c r="N1227" s="23">
        <f t="shared" si="170"/>
        <v>700</v>
      </c>
      <c r="O1227" s="21">
        <f t="shared" si="166"/>
        <v>0.37931034482758619</v>
      </c>
      <c r="P1227" s="24">
        <v>30000</v>
      </c>
      <c r="Q1227" s="18">
        <f t="shared" si="168"/>
        <v>600</v>
      </c>
      <c r="R1227" s="21">
        <f t="shared" si="169"/>
        <v>0.18226600985221675</v>
      </c>
    </row>
    <row r="1228" spans="1:18" ht="15.5" x14ac:dyDescent="0.45">
      <c r="A1228" s="12" t="s">
        <v>2497</v>
      </c>
      <c r="B1228" s="25" t="s">
        <v>2498</v>
      </c>
      <c r="C1228" s="14" t="s">
        <v>32</v>
      </c>
      <c r="D1228" s="27">
        <v>32634</v>
      </c>
      <c r="E1228" s="16">
        <f t="shared" si="162"/>
        <v>33123.51</v>
      </c>
      <c r="F1228" s="17">
        <f t="shared" si="163"/>
        <v>3312.3510000000001</v>
      </c>
      <c r="G1228" s="18">
        <f t="shared" si="164"/>
        <v>0</v>
      </c>
      <c r="H1228" s="18">
        <v>100</v>
      </c>
      <c r="I1228" s="42" t="s">
        <v>29</v>
      </c>
      <c r="J1228" s="42">
        <v>10</v>
      </c>
      <c r="K1228" s="29">
        <v>5000</v>
      </c>
      <c r="L1228" s="21">
        <f t="shared" si="165"/>
        <v>0.50950186136674525</v>
      </c>
      <c r="M1228" s="30">
        <v>38000</v>
      </c>
      <c r="N1228" s="23">
        <f t="shared" si="170"/>
        <v>3800</v>
      </c>
      <c r="O1228" s="21">
        <f t="shared" si="166"/>
        <v>0.14722141463872634</v>
      </c>
      <c r="P1228" s="24">
        <v>37000</v>
      </c>
      <c r="Q1228" s="18">
        <f t="shared" si="168"/>
        <v>3700</v>
      </c>
      <c r="R1228" s="21">
        <f t="shared" si="169"/>
        <v>0.11703137741139145</v>
      </c>
    </row>
    <row r="1229" spans="1:18" ht="15.5" x14ac:dyDescent="0.45">
      <c r="A1229" s="12" t="s">
        <v>2499</v>
      </c>
      <c r="B1229" s="25" t="s">
        <v>2500</v>
      </c>
      <c r="C1229" s="14" t="s">
        <v>10</v>
      </c>
      <c r="D1229" s="15">
        <v>5384</v>
      </c>
      <c r="E1229" s="16">
        <f t="shared" si="162"/>
        <v>5464.76</v>
      </c>
      <c r="F1229" s="17">
        <f t="shared" si="163"/>
        <v>5464.76</v>
      </c>
      <c r="G1229" s="18">
        <f t="shared" si="164"/>
        <v>0</v>
      </c>
      <c r="H1229" s="18">
        <v>100</v>
      </c>
      <c r="I1229" s="19" t="s">
        <v>11</v>
      </c>
      <c r="J1229" s="19">
        <v>1</v>
      </c>
      <c r="K1229" s="26">
        <v>7000</v>
      </c>
      <c r="L1229" s="21">
        <f t="shared" si="165"/>
        <v>0.28093456986217141</v>
      </c>
      <c r="M1229" s="22">
        <v>6500</v>
      </c>
      <c r="N1229" s="23">
        <f t="shared" si="170"/>
        <v>6500</v>
      </c>
      <c r="O1229" s="21">
        <f t="shared" si="166"/>
        <v>0.18943924344344487</v>
      </c>
      <c r="P1229" s="24">
        <v>6500</v>
      </c>
      <c r="Q1229" s="18">
        <f t="shared" si="168"/>
        <v>6500</v>
      </c>
      <c r="R1229" s="21">
        <f t="shared" si="169"/>
        <v>0.18943924344344487</v>
      </c>
    </row>
    <row r="1230" spans="1:18" ht="15.5" x14ac:dyDescent="0.45">
      <c r="A1230" s="12" t="s">
        <v>2501</v>
      </c>
      <c r="B1230" s="25" t="s">
        <v>2502</v>
      </c>
      <c r="C1230" s="14" t="s">
        <v>10</v>
      </c>
      <c r="D1230" s="15">
        <v>107000</v>
      </c>
      <c r="E1230" s="16">
        <f t="shared" si="162"/>
        <v>108605</v>
      </c>
      <c r="F1230" s="17">
        <f t="shared" si="163"/>
        <v>2172.1</v>
      </c>
      <c r="G1230" s="18">
        <f t="shared" si="164"/>
        <v>0</v>
      </c>
      <c r="H1230" s="18">
        <v>2</v>
      </c>
      <c r="I1230" s="19" t="s">
        <v>11</v>
      </c>
      <c r="J1230" s="19">
        <v>50</v>
      </c>
      <c r="K1230" s="26">
        <v>4000</v>
      </c>
      <c r="L1230" s="21">
        <f t="shared" si="165"/>
        <v>0.8415358408913034</v>
      </c>
      <c r="M1230" s="22">
        <v>150000</v>
      </c>
      <c r="N1230" s="23">
        <f t="shared" si="170"/>
        <v>3000</v>
      </c>
      <c r="O1230" s="21">
        <f t="shared" si="166"/>
        <v>0.38115188066847755</v>
      </c>
      <c r="P1230" s="24">
        <v>150000</v>
      </c>
      <c r="Q1230" s="18">
        <f t="shared" si="168"/>
        <v>3000</v>
      </c>
      <c r="R1230" s="21">
        <f t="shared" si="169"/>
        <v>0.38115188066847755</v>
      </c>
    </row>
    <row r="1231" spans="1:18" ht="15.5" x14ac:dyDescent="0.45">
      <c r="A1231" s="12" t="s">
        <v>2503</v>
      </c>
      <c r="B1231" s="25" t="s">
        <v>2504</v>
      </c>
      <c r="C1231" s="14" t="s">
        <v>10</v>
      </c>
      <c r="D1231" s="15">
        <v>14985</v>
      </c>
      <c r="E1231" s="16">
        <f t="shared" ref="E1231:E1294" si="171">(D1231*1.5%)+D1231</f>
        <v>15209.775</v>
      </c>
      <c r="F1231" s="17">
        <f t="shared" si="163"/>
        <v>15209.775</v>
      </c>
      <c r="G1231" s="18">
        <f t="shared" si="164"/>
        <v>0</v>
      </c>
      <c r="H1231" s="18">
        <v>10</v>
      </c>
      <c r="I1231" s="19" t="s">
        <v>586</v>
      </c>
      <c r="J1231" s="19">
        <v>1</v>
      </c>
      <c r="K1231" s="26">
        <v>20000</v>
      </c>
      <c r="L1231" s="21">
        <f t="shared" si="165"/>
        <v>0.31494384367947592</v>
      </c>
      <c r="M1231" s="22">
        <v>18000</v>
      </c>
      <c r="N1231" s="23">
        <f t="shared" si="170"/>
        <v>18000</v>
      </c>
      <c r="O1231" s="21">
        <f t="shared" si="166"/>
        <v>0.18344945931152831</v>
      </c>
      <c r="P1231" s="24">
        <v>18000</v>
      </c>
      <c r="Q1231" s="18">
        <f t="shared" si="168"/>
        <v>18000</v>
      </c>
      <c r="R1231" s="21">
        <f t="shared" si="169"/>
        <v>0.18344945931152831</v>
      </c>
    </row>
    <row r="1232" spans="1:18" ht="15.5" x14ac:dyDescent="0.45">
      <c r="A1232" s="12" t="s">
        <v>2505</v>
      </c>
      <c r="B1232" s="25" t="s">
        <v>2506</v>
      </c>
      <c r="C1232" s="14" t="s">
        <v>10</v>
      </c>
      <c r="D1232" s="15">
        <f>135300/50</f>
        <v>2706</v>
      </c>
      <c r="E1232" s="16">
        <f t="shared" si="171"/>
        <v>2746.59</v>
      </c>
      <c r="F1232" s="17">
        <f t="shared" si="163"/>
        <v>2746.59</v>
      </c>
      <c r="G1232" s="18">
        <f t="shared" si="164"/>
        <v>0</v>
      </c>
      <c r="H1232" s="18">
        <v>50</v>
      </c>
      <c r="I1232" s="19" t="s">
        <v>11</v>
      </c>
      <c r="J1232" s="19">
        <v>1</v>
      </c>
      <c r="K1232" s="26">
        <v>4000</v>
      </c>
      <c r="L1232" s="21">
        <f t="shared" si="165"/>
        <v>0.45635133019489615</v>
      </c>
      <c r="M1232" s="22">
        <v>3500</v>
      </c>
      <c r="N1232" s="23">
        <f t="shared" si="170"/>
        <v>3500</v>
      </c>
      <c r="O1232" s="21">
        <f t="shared" si="166"/>
        <v>0.27430741392053415</v>
      </c>
      <c r="P1232" s="24">
        <v>3500</v>
      </c>
      <c r="Q1232" s="18">
        <f t="shared" si="168"/>
        <v>3500</v>
      </c>
      <c r="R1232" s="21">
        <f t="shared" si="169"/>
        <v>0.27430741392053415</v>
      </c>
    </row>
    <row r="1233" spans="1:18" ht="15.5" x14ac:dyDescent="0.45">
      <c r="A1233" s="12" t="s">
        <v>2507</v>
      </c>
      <c r="B1233" s="25" t="s">
        <v>2508</v>
      </c>
      <c r="C1233" s="14" t="s">
        <v>10</v>
      </c>
      <c r="D1233" s="15">
        <v>7500</v>
      </c>
      <c r="E1233" s="16">
        <f t="shared" si="171"/>
        <v>7612.5</v>
      </c>
      <c r="F1233" s="17">
        <f t="shared" ref="F1233:F1296" si="172">E1233/J1233</f>
        <v>7612.5</v>
      </c>
      <c r="G1233" s="18">
        <f t="shared" ref="G1233:G1296" si="173">F1233*T1233</f>
        <v>0</v>
      </c>
      <c r="H1233" s="18">
        <v>3</v>
      </c>
      <c r="I1233" s="19" t="s">
        <v>63</v>
      </c>
      <c r="J1233" s="19">
        <v>1</v>
      </c>
      <c r="K1233" s="26">
        <v>10000</v>
      </c>
      <c r="L1233" s="21">
        <f t="shared" ref="L1233:L1296" si="174">(K1233-F1233)/F1233</f>
        <v>0.31362889983579639</v>
      </c>
      <c r="M1233" s="22">
        <v>10000</v>
      </c>
      <c r="N1233" s="23">
        <f t="shared" si="170"/>
        <v>10000</v>
      </c>
      <c r="O1233" s="21">
        <f t="shared" ref="O1233:O1296" si="175">(N1233-F1233)/F1233</f>
        <v>0.31362889983579639</v>
      </c>
      <c r="P1233" s="24">
        <v>10000</v>
      </c>
      <c r="Q1233" s="18">
        <f t="shared" si="168"/>
        <v>10000</v>
      </c>
      <c r="R1233" s="21">
        <f t="shared" si="169"/>
        <v>0.31362889983579639</v>
      </c>
    </row>
    <row r="1234" spans="1:18" ht="15.5" x14ac:dyDescent="0.45">
      <c r="A1234" s="12" t="s">
        <v>2509</v>
      </c>
      <c r="B1234" s="25" t="s">
        <v>2510</v>
      </c>
      <c r="C1234" s="14" t="s">
        <v>32</v>
      </c>
      <c r="D1234" s="15">
        <v>21000</v>
      </c>
      <c r="E1234" s="16">
        <f t="shared" si="171"/>
        <v>21315</v>
      </c>
      <c r="F1234" s="17">
        <f t="shared" si="172"/>
        <v>2131.5</v>
      </c>
      <c r="G1234" s="18">
        <f t="shared" si="173"/>
        <v>0</v>
      </c>
      <c r="H1234" s="18">
        <v>100</v>
      </c>
      <c r="I1234" s="19" t="s">
        <v>29</v>
      </c>
      <c r="J1234" s="19">
        <v>10</v>
      </c>
      <c r="K1234" s="26">
        <v>4000</v>
      </c>
      <c r="L1234" s="21">
        <f t="shared" si="174"/>
        <v>0.87661271405113772</v>
      </c>
      <c r="M1234" s="22">
        <v>25000</v>
      </c>
      <c r="N1234" s="23">
        <f t="shared" si="170"/>
        <v>2500</v>
      </c>
      <c r="O1234" s="21">
        <f t="shared" si="175"/>
        <v>0.17288294628196105</v>
      </c>
      <c r="P1234" s="24">
        <v>24000</v>
      </c>
      <c r="Q1234" s="18">
        <f t="shared" si="168"/>
        <v>2400</v>
      </c>
      <c r="R1234" s="21">
        <f t="shared" si="169"/>
        <v>0.12596762843068263</v>
      </c>
    </row>
    <row r="1235" spans="1:18" ht="15.5" x14ac:dyDescent="0.45">
      <c r="A1235" s="12" t="s">
        <v>2511</v>
      </c>
      <c r="B1235" s="25" t="s">
        <v>2512</v>
      </c>
      <c r="C1235" s="14" t="s">
        <v>10</v>
      </c>
      <c r="D1235" s="27">
        <v>14985</v>
      </c>
      <c r="E1235" s="16">
        <f t="shared" si="171"/>
        <v>15209.775</v>
      </c>
      <c r="F1235" s="17">
        <f t="shared" si="172"/>
        <v>15209.775</v>
      </c>
      <c r="G1235" s="18">
        <f t="shared" si="173"/>
        <v>0</v>
      </c>
      <c r="H1235" s="18">
        <v>1</v>
      </c>
      <c r="I1235" s="42" t="s">
        <v>11</v>
      </c>
      <c r="J1235" s="42">
        <v>1</v>
      </c>
      <c r="K1235" s="29">
        <v>20000</v>
      </c>
      <c r="L1235" s="21">
        <f t="shared" si="174"/>
        <v>0.31494384367947592</v>
      </c>
      <c r="M1235" s="30">
        <v>17500</v>
      </c>
      <c r="N1235" s="23">
        <f t="shared" si="170"/>
        <v>17500</v>
      </c>
      <c r="O1235" s="21">
        <f t="shared" si="175"/>
        <v>0.15057586321954142</v>
      </c>
      <c r="P1235" s="24">
        <v>17500</v>
      </c>
      <c r="Q1235" s="18">
        <f t="shared" si="168"/>
        <v>17500</v>
      </c>
      <c r="R1235" s="21">
        <f t="shared" si="169"/>
        <v>0.15057586321954142</v>
      </c>
    </row>
    <row r="1236" spans="1:18" ht="15.5" x14ac:dyDescent="0.45">
      <c r="A1236" s="12" t="s">
        <v>2513</v>
      </c>
      <c r="B1236" s="25" t="s">
        <v>2514</v>
      </c>
      <c r="C1236" s="14" t="s">
        <v>32</v>
      </c>
      <c r="D1236" s="15">
        <v>19890</v>
      </c>
      <c r="E1236" s="16">
        <f t="shared" si="171"/>
        <v>20188.349999999999</v>
      </c>
      <c r="F1236" s="17">
        <f t="shared" si="172"/>
        <v>2018.8349999999998</v>
      </c>
      <c r="G1236" s="18">
        <f t="shared" si="173"/>
        <v>0</v>
      </c>
      <c r="H1236" s="18">
        <v>10</v>
      </c>
      <c r="I1236" s="19" t="s">
        <v>29</v>
      </c>
      <c r="J1236" s="19">
        <v>10</v>
      </c>
      <c r="K1236" s="26">
        <v>4000</v>
      </c>
      <c r="L1236" s="21">
        <f t="shared" si="174"/>
        <v>0.98134072373423309</v>
      </c>
      <c r="M1236" s="22">
        <v>24000</v>
      </c>
      <c r="N1236" s="23">
        <f t="shared" si="170"/>
        <v>2400</v>
      </c>
      <c r="O1236" s="21">
        <f t="shared" si="175"/>
        <v>0.18880443424053983</v>
      </c>
      <c r="P1236" s="24">
        <v>23000</v>
      </c>
      <c r="Q1236" s="18">
        <f t="shared" ref="Q1236:Q1299" si="176">P1236/J1236</f>
        <v>2300</v>
      </c>
      <c r="R1236" s="21">
        <f t="shared" si="169"/>
        <v>0.13927091614718401</v>
      </c>
    </row>
    <row r="1237" spans="1:18" ht="15.5" x14ac:dyDescent="0.45">
      <c r="A1237" s="12" t="s">
        <v>2515</v>
      </c>
      <c r="B1237" s="25" t="s">
        <v>2516</v>
      </c>
      <c r="C1237" s="14" t="s">
        <v>10</v>
      </c>
      <c r="D1237" s="15">
        <v>44289</v>
      </c>
      <c r="E1237" s="16">
        <f t="shared" si="171"/>
        <v>44953.334999999999</v>
      </c>
      <c r="F1237" s="17">
        <f t="shared" si="172"/>
        <v>44953.334999999999</v>
      </c>
      <c r="G1237" s="18">
        <f t="shared" si="173"/>
        <v>0</v>
      </c>
      <c r="H1237" s="18">
        <v>1</v>
      </c>
      <c r="I1237" s="19" t="s">
        <v>48</v>
      </c>
      <c r="J1237" s="19">
        <v>1</v>
      </c>
      <c r="K1237" s="26">
        <v>55000</v>
      </c>
      <c r="L1237" s="21">
        <f t="shared" si="174"/>
        <v>0.22349098237094092</v>
      </c>
      <c r="M1237" s="22">
        <v>55000</v>
      </c>
      <c r="N1237" s="23">
        <f t="shared" si="170"/>
        <v>55000</v>
      </c>
      <c r="O1237" s="21">
        <f t="shared" si="175"/>
        <v>0.22349098237094092</v>
      </c>
      <c r="P1237" s="24">
        <v>52000</v>
      </c>
      <c r="Q1237" s="18">
        <f t="shared" si="176"/>
        <v>52000</v>
      </c>
      <c r="R1237" s="21">
        <f t="shared" si="169"/>
        <v>0.15675511060525321</v>
      </c>
    </row>
    <row r="1238" spans="1:18" ht="15.5" x14ac:dyDescent="0.45">
      <c r="A1238" s="12" t="s">
        <v>2517</v>
      </c>
      <c r="B1238" s="25" t="s">
        <v>2518</v>
      </c>
      <c r="C1238" s="14" t="s">
        <v>10</v>
      </c>
      <c r="D1238" s="15">
        <v>33300</v>
      </c>
      <c r="E1238" s="16">
        <f t="shared" si="171"/>
        <v>33799.5</v>
      </c>
      <c r="F1238" s="17">
        <f t="shared" si="172"/>
        <v>33799.5</v>
      </c>
      <c r="G1238" s="18">
        <f t="shared" si="173"/>
        <v>0</v>
      </c>
      <c r="H1238" s="18">
        <v>1</v>
      </c>
      <c r="I1238" s="19" t="s">
        <v>48</v>
      </c>
      <c r="J1238" s="19">
        <v>1</v>
      </c>
      <c r="K1238" s="26">
        <v>42000</v>
      </c>
      <c r="L1238" s="21">
        <f t="shared" si="174"/>
        <v>0.24262193227710468</v>
      </c>
      <c r="M1238" s="22">
        <v>39000</v>
      </c>
      <c r="N1238" s="23">
        <f t="shared" si="170"/>
        <v>39000</v>
      </c>
      <c r="O1238" s="21">
        <f t="shared" si="175"/>
        <v>0.15386322282874007</v>
      </c>
      <c r="P1238" s="24">
        <v>39000</v>
      </c>
      <c r="Q1238" s="18">
        <f t="shared" si="176"/>
        <v>39000</v>
      </c>
      <c r="R1238" s="21">
        <f t="shared" si="169"/>
        <v>0.15386322282874007</v>
      </c>
    </row>
    <row r="1239" spans="1:18" ht="15.5" x14ac:dyDescent="0.45">
      <c r="A1239" s="12" t="s">
        <v>2519</v>
      </c>
      <c r="B1239" s="25" t="s">
        <v>2520</v>
      </c>
      <c r="C1239" s="14" t="s">
        <v>32</v>
      </c>
      <c r="D1239" s="15">
        <v>39960</v>
      </c>
      <c r="E1239" s="16">
        <f t="shared" si="171"/>
        <v>40559.4</v>
      </c>
      <c r="F1239" s="17">
        <f t="shared" si="172"/>
        <v>4055.94</v>
      </c>
      <c r="G1239" s="18">
        <f t="shared" si="173"/>
        <v>0</v>
      </c>
      <c r="H1239" s="18">
        <v>10</v>
      </c>
      <c r="I1239" s="19" t="s">
        <v>29</v>
      </c>
      <c r="J1239" s="19">
        <v>10</v>
      </c>
      <c r="K1239" s="26">
        <v>8000</v>
      </c>
      <c r="L1239" s="21">
        <f t="shared" si="174"/>
        <v>0.97241576551921372</v>
      </c>
      <c r="M1239" s="22">
        <v>50000</v>
      </c>
      <c r="N1239" s="23">
        <f t="shared" si="170"/>
        <v>5000</v>
      </c>
      <c r="O1239" s="21">
        <f t="shared" si="175"/>
        <v>0.23275985344950861</v>
      </c>
      <c r="P1239" s="24">
        <v>46000</v>
      </c>
      <c r="Q1239" s="18">
        <f t="shared" si="176"/>
        <v>4600</v>
      </c>
      <c r="R1239" s="21">
        <f t="shared" si="169"/>
        <v>0.13413906517354793</v>
      </c>
    </row>
    <row r="1240" spans="1:18" ht="15.5" x14ac:dyDescent="0.45">
      <c r="A1240" s="12" t="s">
        <v>2521</v>
      </c>
      <c r="B1240" s="25" t="s">
        <v>2522</v>
      </c>
      <c r="C1240" s="14" t="s">
        <v>32</v>
      </c>
      <c r="D1240" s="15">
        <v>91175</v>
      </c>
      <c r="E1240" s="16">
        <f t="shared" si="171"/>
        <v>92542.625</v>
      </c>
      <c r="F1240" s="17">
        <f t="shared" si="172"/>
        <v>9254.2625000000007</v>
      </c>
      <c r="G1240" s="18">
        <f t="shared" si="173"/>
        <v>0</v>
      </c>
      <c r="H1240" s="18">
        <v>10</v>
      </c>
      <c r="I1240" s="19" t="s">
        <v>29</v>
      </c>
      <c r="J1240" s="19">
        <v>10</v>
      </c>
      <c r="K1240" s="26">
        <v>12000</v>
      </c>
      <c r="L1240" s="21">
        <f t="shared" si="174"/>
        <v>0.29669976402765741</v>
      </c>
      <c r="M1240" s="22">
        <v>110000</v>
      </c>
      <c r="N1240" s="23">
        <f t="shared" si="170"/>
        <v>11000</v>
      </c>
      <c r="O1240" s="21">
        <f t="shared" si="175"/>
        <v>0.18864145035868596</v>
      </c>
      <c r="P1240" s="24">
        <v>104000</v>
      </c>
      <c r="Q1240" s="18">
        <f t="shared" si="176"/>
        <v>10400</v>
      </c>
      <c r="R1240" s="21">
        <f t="shared" si="169"/>
        <v>0.12380646215730311</v>
      </c>
    </row>
    <row r="1241" spans="1:18" ht="15.5" x14ac:dyDescent="0.45">
      <c r="A1241" s="12" t="s">
        <v>2523</v>
      </c>
      <c r="B1241" s="25" t="s">
        <v>2524</v>
      </c>
      <c r="C1241" s="14" t="s">
        <v>24</v>
      </c>
      <c r="D1241" s="15">
        <v>57354</v>
      </c>
      <c r="E1241" s="16">
        <f t="shared" si="171"/>
        <v>58214.31</v>
      </c>
      <c r="F1241" s="17">
        <f t="shared" si="172"/>
        <v>5821.4309999999996</v>
      </c>
      <c r="G1241" s="18">
        <f t="shared" si="173"/>
        <v>0</v>
      </c>
      <c r="H1241" s="18">
        <v>20</v>
      </c>
      <c r="I1241" s="32" t="s">
        <v>29</v>
      </c>
      <c r="J1241" s="32">
        <v>10</v>
      </c>
      <c r="K1241" s="26">
        <v>8000</v>
      </c>
      <c r="L1241" s="21">
        <f t="shared" si="174"/>
        <v>0.37423255553488488</v>
      </c>
      <c r="M1241" s="22">
        <v>78000</v>
      </c>
      <c r="N1241" s="23">
        <f t="shared" si="170"/>
        <v>7800</v>
      </c>
      <c r="O1241" s="21">
        <f t="shared" si="175"/>
        <v>0.33987674164651277</v>
      </c>
      <c r="P1241" s="24">
        <v>77000</v>
      </c>
      <c r="Q1241" s="18">
        <f t="shared" si="176"/>
        <v>7700</v>
      </c>
      <c r="R1241" s="21">
        <f t="shared" si="169"/>
        <v>0.32269883470232674</v>
      </c>
    </row>
    <row r="1242" spans="1:18" ht="15.5" x14ac:dyDescent="0.45">
      <c r="A1242" s="12" t="s">
        <v>2525</v>
      </c>
      <c r="B1242" s="25" t="s">
        <v>2526</v>
      </c>
      <c r="C1242" s="14" t="s">
        <v>32</v>
      </c>
      <c r="D1242" s="15">
        <v>27670</v>
      </c>
      <c r="E1242" s="16">
        <f t="shared" si="171"/>
        <v>28085.05</v>
      </c>
      <c r="F1242" s="17">
        <f t="shared" si="172"/>
        <v>28085.05</v>
      </c>
      <c r="G1242" s="18">
        <f t="shared" si="173"/>
        <v>0</v>
      </c>
      <c r="H1242" s="18">
        <v>100</v>
      </c>
      <c r="I1242" s="19" t="s">
        <v>33</v>
      </c>
      <c r="J1242" s="19">
        <v>1</v>
      </c>
      <c r="K1242" s="26">
        <v>35000</v>
      </c>
      <c r="L1242" s="21">
        <f t="shared" si="174"/>
        <v>0.24621462308238729</v>
      </c>
      <c r="M1242" s="22">
        <v>33000</v>
      </c>
      <c r="N1242" s="23">
        <f t="shared" si="170"/>
        <v>33000</v>
      </c>
      <c r="O1242" s="21">
        <f t="shared" si="175"/>
        <v>0.17500235890625088</v>
      </c>
      <c r="P1242" s="24">
        <v>33000</v>
      </c>
      <c r="Q1242" s="18">
        <f t="shared" si="176"/>
        <v>33000</v>
      </c>
      <c r="R1242" s="21">
        <f t="shared" si="169"/>
        <v>0.17500235890625088</v>
      </c>
    </row>
    <row r="1243" spans="1:18" ht="15.5" x14ac:dyDescent="0.45">
      <c r="A1243" s="12" t="s">
        <v>2527</v>
      </c>
      <c r="B1243" s="25" t="s">
        <v>2528</v>
      </c>
      <c r="C1243" s="14" t="s">
        <v>32</v>
      </c>
      <c r="D1243" s="31">
        <v>51997</v>
      </c>
      <c r="E1243" s="16">
        <f t="shared" si="171"/>
        <v>52776.955000000002</v>
      </c>
      <c r="F1243" s="17">
        <f t="shared" si="172"/>
        <v>52776.955000000002</v>
      </c>
      <c r="G1243" s="18">
        <f t="shared" si="173"/>
        <v>0</v>
      </c>
      <c r="H1243" s="18">
        <v>100</v>
      </c>
      <c r="I1243" s="28" t="s">
        <v>33</v>
      </c>
      <c r="J1243" s="28">
        <v>1</v>
      </c>
      <c r="K1243" s="31">
        <v>65000</v>
      </c>
      <c r="L1243" s="21">
        <f t="shared" si="174"/>
        <v>0.23159814733532841</v>
      </c>
      <c r="M1243" s="22">
        <v>60000</v>
      </c>
      <c r="N1243" s="23">
        <f t="shared" si="170"/>
        <v>60000</v>
      </c>
      <c r="O1243" s="21">
        <f t="shared" si="175"/>
        <v>0.13685982830953392</v>
      </c>
      <c r="P1243" s="24">
        <v>59000</v>
      </c>
      <c r="Q1243" s="18">
        <f t="shared" si="176"/>
        <v>59000</v>
      </c>
      <c r="R1243" s="21">
        <f t="shared" si="169"/>
        <v>0.11791216450437503</v>
      </c>
    </row>
    <row r="1244" spans="1:18" ht="15.5" x14ac:dyDescent="0.45">
      <c r="A1244" s="12" t="s">
        <v>2529</v>
      </c>
      <c r="B1244" s="25" t="s">
        <v>2530</v>
      </c>
      <c r="C1244" s="14" t="s">
        <v>32</v>
      </c>
      <c r="D1244" s="15">
        <v>20000</v>
      </c>
      <c r="E1244" s="16">
        <f t="shared" si="171"/>
        <v>20300</v>
      </c>
      <c r="F1244" s="17">
        <f t="shared" si="172"/>
        <v>2030</v>
      </c>
      <c r="G1244" s="18">
        <f t="shared" si="173"/>
        <v>0</v>
      </c>
      <c r="H1244" s="18">
        <v>100</v>
      </c>
      <c r="I1244" s="19" t="s">
        <v>29</v>
      </c>
      <c r="J1244" s="19">
        <v>10</v>
      </c>
      <c r="K1244" s="26">
        <v>4000</v>
      </c>
      <c r="L1244" s="21">
        <f t="shared" si="174"/>
        <v>0.97044334975369462</v>
      </c>
      <c r="M1244" s="22">
        <v>30000</v>
      </c>
      <c r="N1244" s="23">
        <f t="shared" si="170"/>
        <v>3000</v>
      </c>
      <c r="O1244" s="21">
        <f t="shared" si="175"/>
        <v>0.47783251231527096</v>
      </c>
      <c r="P1244" s="24">
        <v>26000</v>
      </c>
      <c r="Q1244" s="18">
        <f t="shared" si="176"/>
        <v>2600</v>
      </c>
      <c r="R1244" s="21">
        <f t="shared" si="169"/>
        <v>0.28078817733990147</v>
      </c>
    </row>
    <row r="1245" spans="1:18" ht="15.5" x14ac:dyDescent="0.45">
      <c r="A1245" s="12" t="s">
        <v>2531</v>
      </c>
      <c r="B1245" s="25" t="s">
        <v>2532</v>
      </c>
      <c r="C1245" s="14" t="s">
        <v>47</v>
      </c>
      <c r="D1245" s="15">
        <v>32448</v>
      </c>
      <c r="E1245" s="16">
        <f t="shared" si="171"/>
        <v>32934.720000000001</v>
      </c>
      <c r="F1245" s="17">
        <f t="shared" si="172"/>
        <v>3293.4720000000002</v>
      </c>
      <c r="G1245" s="18">
        <f t="shared" si="173"/>
        <v>0</v>
      </c>
      <c r="H1245" s="18">
        <v>100</v>
      </c>
      <c r="I1245" s="19" t="s">
        <v>29</v>
      </c>
      <c r="J1245" s="19">
        <v>10</v>
      </c>
      <c r="K1245" s="26">
        <v>7000</v>
      </c>
      <c r="L1245" s="21">
        <f t="shared" si="174"/>
        <v>1.1254165816500032</v>
      </c>
      <c r="M1245" s="22">
        <v>43000</v>
      </c>
      <c r="N1245" s="23">
        <f t="shared" si="170"/>
        <v>4300</v>
      </c>
      <c r="O1245" s="21">
        <f t="shared" si="175"/>
        <v>0.30561304301357345</v>
      </c>
      <c r="P1245" s="40">
        <v>42000</v>
      </c>
      <c r="Q1245" s="18">
        <f t="shared" si="176"/>
        <v>4200</v>
      </c>
      <c r="R1245" s="21">
        <f t="shared" si="169"/>
        <v>0.27524994899000194</v>
      </c>
    </row>
    <row r="1246" spans="1:18" ht="15.5" x14ac:dyDescent="0.45">
      <c r="A1246" s="12" t="s">
        <v>2533</v>
      </c>
      <c r="B1246" s="25" t="s">
        <v>2534</v>
      </c>
      <c r="C1246" s="14" t="s">
        <v>32</v>
      </c>
      <c r="D1246" s="15">
        <v>171500</v>
      </c>
      <c r="E1246" s="16">
        <f t="shared" si="171"/>
        <v>174072.5</v>
      </c>
      <c r="F1246" s="17">
        <f t="shared" si="172"/>
        <v>17407.25</v>
      </c>
      <c r="G1246" s="18">
        <f t="shared" si="173"/>
        <v>0</v>
      </c>
      <c r="H1246" s="18">
        <v>100</v>
      </c>
      <c r="I1246" s="19" t="s">
        <v>29</v>
      </c>
      <c r="J1246" s="19">
        <v>10</v>
      </c>
      <c r="K1246" s="26">
        <v>22000</v>
      </c>
      <c r="L1246" s="21">
        <f t="shared" si="174"/>
        <v>0.26384121558546009</v>
      </c>
      <c r="M1246" s="22">
        <v>200000</v>
      </c>
      <c r="N1246" s="23">
        <f t="shared" si="170"/>
        <v>20000</v>
      </c>
      <c r="O1246" s="21">
        <f t="shared" si="175"/>
        <v>0.14894655962314554</v>
      </c>
      <c r="P1246" s="24">
        <v>195000</v>
      </c>
      <c r="Q1246" s="18">
        <f t="shared" si="176"/>
        <v>19500</v>
      </c>
      <c r="R1246" s="21">
        <f t="shared" si="169"/>
        <v>0.12022289563256688</v>
      </c>
    </row>
    <row r="1247" spans="1:18" ht="15.5" x14ac:dyDescent="0.45">
      <c r="A1247" s="12" t="s">
        <v>2535</v>
      </c>
      <c r="B1247" s="25" t="s">
        <v>2536</v>
      </c>
      <c r="C1247" s="14" t="s">
        <v>32</v>
      </c>
      <c r="D1247" s="15">
        <v>86580</v>
      </c>
      <c r="E1247" s="16">
        <f t="shared" si="171"/>
        <v>87878.7</v>
      </c>
      <c r="F1247" s="17">
        <f t="shared" si="172"/>
        <v>8787.869999999999</v>
      </c>
      <c r="G1247" s="18">
        <f t="shared" si="173"/>
        <v>0</v>
      </c>
      <c r="H1247" s="18">
        <v>100</v>
      </c>
      <c r="I1247" s="19" t="s">
        <v>29</v>
      </c>
      <c r="J1247" s="19">
        <v>10</v>
      </c>
      <c r="K1247" s="26">
        <v>12000</v>
      </c>
      <c r="L1247" s="21">
        <f t="shared" si="174"/>
        <v>0.36551860689791738</v>
      </c>
      <c r="M1247" s="22">
        <v>105000</v>
      </c>
      <c r="N1247" s="23">
        <f t="shared" si="170"/>
        <v>10500</v>
      </c>
      <c r="O1247" s="21">
        <f t="shared" si="175"/>
        <v>0.19482878103567772</v>
      </c>
      <c r="P1247" s="24">
        <v>103000</v>
      </c>
      <c r="Q1247" s="18">
        <f t="shared" si="176"/>
        <v>10300</v>
      </c>
      <c r="R1247" s="21">
        <f t="shared" ref="R1247:R1310" si="177">(Q1247-F1247)/F1247</f>
        <v>0.1720701375873791</v>
      </c>
    </row>
    <row r="1248" spans="1:18" ht="15.5" x14ac:dyDescent="0.45">
      <c r="A1248" s="12" t="s">
        <v>2537</v>
      </c>
      <c r="B1248" s="25" t="s">
        <v>2538</v>
      </c>
      <c r="C1248" s="14" t="s">
        <v>32</v>
      </c>
      <c r="D1248" s="15">
        <v>10471</v>
      </c>
      <c r="E1248" s="16">
        <f t="shared" si="171"/>
        <v>10628.065000000001</v>
      </c>
      <c r="F1248" s="17">
        <f t="shared" si="172"/>
        <v>10628.065000000001</v>
      </c>
      <c r="G1248" s="18">
        <f t="shared" si="173"/>
        <v>0</v>
      </c>
      <c r="H1248" s="18">
        <v>100</v>
      </c>
      <c r="I1248" s="19" t="s">
        <v>33</v>
      </c>
      <c r="J1248" s="19">
        <v>1</v>
      </c>
      <c r="K1248" s="26">
        <v>15000</v>
      </c>
      <c r="L1248" s="21">
        <f t="shared" si="174"/>
        <v>0.41135757073371298</v>
      </c>
      <c r="M1248" s="22">
        <v>12500</v>
      </c>
      <c r="N1248" s="23">
        <f t="shared" si="170"/>
        <v>12500</v>
      </c>
      <c r="O1248" s="21">
        <f t="shared" si="175"/>
        <v>0.17613130894476081</v>
      </c>
      <c r="P1248" s="24">
        <v>12000</v>
      </c>
      <c r="Q1248" s="18">
        <f t="shared" si="176"/>
        <v>12000</v>
      </c>
      <c r="R1248" s="21">
        <f t="shared" si="177"/>
        <v>0.12908605658697039</v>
      </c>
    </row>
    <row r="1249" spans="1:18" ht="15.5" x14ac:dyDescent="0.45">
      <c r="A1249" s="12" t="s">
        <v>2539</v>
      </c>
      <c r="B1249" s="25" t="s">
        <v>2540</v>
      </c>
      <c r="C1249" s="14" t="s">
        <v>32</v>
      </c>
      <c r="D1249" s="15">
        <v>11207</v>
      </c>
      <c r="E1249" s="16">
        <f t="shared" si="171"/>
        <v>11375.105</v>
      </c>
      <c r="F1249" s="17">
        <f t="shared" si="172"/>
        <v>2275.0209999999997</v>
      </c>
      <c r="G1249" s="18">
        <f t="shared" si="173"/>
        <v>0</v>
      </c>
      <c r="H1249" s="18">
        <v>20</v>
      </c>
      <c r="I1249" s="32" t="s">
        <v>29</v>
      </c>
      <c r="J1249" s="32">
        <v>5</v>
      </c>
      <c r="K1249" s="26">
        <v>5000</v>
      </c>
      <c r="L1249" s="21">
        <f t="shared" si="174"/>
        <v>1.197781910584562</v>
      </c>
      <c r="M1249" s="22">
        <v>15000</v>
      </c>
      <c r="N1249" s="23">
        <f t="shared" si="170"/>
        <v>3000</v>
      </c>
      <c r="O1249" s="21">
        <f t="shared" si="175"/>
        <v>0.31866914635073712</v>
      </c>
      <c r="P1249" s="24">
        <v>14000</v>
      </c>
      <c r="Q1249" s="18">
        <f t="shared" si="176"/>
        <v>2800</v>
      </c>
      <c r="R1249" s="21">
        <f t="shared" si="177"/>
        <v>0.23075786992735467</v>
      </c>
    </row>
    <row r="1250" spans="1:18" ht="15.5" x14ac:dyDescent="0.45">
      <c r="A1250" s="12" t="s">
        <v>2541</v>
      </c>
      <c r="B1250" s="25" t="s">
        <v>2542</v>
      </c>
      <c r="C1250" s="14" t="s">
        <v>32</v>
      </c>
      <c r="D1250" s="15">
        <v>33300</v>
      </c>
      <c r="E1250" s="16">
        <f t="shared" si="171"/>
        <v>33799.5</v>
      </c>
      <c r="F1250" s="17">
        <f t="shared" si="172"/>
        <v>33799.5</v>
      </c>
      <c r="G1250" s="18">
        <f t="shared" si="173"/>
        <v>0</v>
      </c>
      <c r="H1250" s="18">
        <v>2</v>
      </c>
      <c r="I1250" s="19" t="s">
        <v>33</v>
      </c>
      <c r="J1250" s="19">
        <v>1</v>
      </c>
      <c r="K1250" s="26">
        <v>42000</v>
      </c>
      <c r="L1250" s="21">
        <f t="shared" si="174"/>
        <v>0.24262193227710468</v>
      </c>
      <c r="M1250" s="22">
        <v>39000</v>
      </c>
      <c r="N1250" s="23">
        <f t="shared" si="170"/>
        <v>39000</v>
      </c>
      <c r="O1250" s="21">
        <f t="shared" si="175"/>
        <v>0.15386322282874007</v>
      </c>
      <c r="P1250" s="24">
        <v>39000</v>
      </c>
      <c r="Q1250" s="18">
        <f t="shared" si="176"/>
        <v>39000</v>
      </c>
      <c r="R1250" s="21">
        <f t="shared" si="177"/>
        <v>0.15386322282874007</v>
      </c>
    </row>
    <row r="1251" spans="1:18" ht="15.5" x14ac:dyDescent="0.45">
      <c r="A1251" s="12" t="s">
        <v>2543</v>
      </c>
      <c r="B1251" s="25" t="s">
        <v>2544</v>
      </c>
      <c r="C1251" s="14" t="s">
        <v>32</v>
      </c>
      <c r="D1251" s="15">
        <v>34126</v>
      </c>
      <c r="E1251" s="16">
        <f t="shared" si="171"/>
        <v>34637.89</v>
      </c>
      <c r="F1251" s="17">
        <f t="shared" si="172"/>
        <v>3463.7889999999998</v>
      </c>
      <c r="G1251" s="18">
        <f t="shared" si="173"/>
        <v>0</v>
      </c>
      <c r="H1251" s="18">
        <v>100</v>
      </c>
      <c r="I1251" s="19" t="s">
        <v>29</v>
      </c>
      <c r="J1251" s="19">
        <v>10</v>
      </c>
      <c r="K1251" s="26">
        <v>6000</v>
      </c>
      <c r="L1251" s="21">
        <f t="shared" si="174"/>
        <v>0.73220712924488196</v>
      </c>
      <c r="M1251" s="22">
        <v>50000</v>
      </c>
      <c r="N1251" s="23">
        <f t="shared" si="170"/>
        <v>5000</v>
      </c>
      <c r="O1251" s="21">
        <f t="shared" si="175"/>
        <v>0.44350594103740165</v>
      </c>
      <c r="P1251" s="24">
        <v>48000</v>
      </c>
      <c r="Q1251" s="18">
        <f t="shared" si="176"/>
        <v>4800</v>
      </c>
      <c r="R1251" s="21">
        <f t="shared" si="177"/>
        <v>0.38576570339590555</v>
      </c>
    </row>
    <row r="1252" spans="1:18" ht="15.5" x14ac:dyDescent="0.45">
      <c r="A1252" s="12" t="s">
        <v>2545</v>
      </c>
      <c r="B1252" s="25" t="s">
        <v>2546</v>
      </c>
      <c r="C1252" s="14" t="s">
        <v>32</v>
      </c>
      <c r="D1252" s="15">
        <v>38000</v>
      </c>
      <c r="E1252" s="16">
        <f t="shared" si="171"/>
        <v>38570</v>
      </c>
      <c r="F1252" s="17">
        <f t="shared" si="172"/>
        <v>3857</v>
      </c>
      <c r="G1252" s="18">
        <f t="shared" si="173"/>
        <v>0</v>
      </c>
      <c r="H1252" s="18">
        <v>20</v>
      </c>
      <c r="I1252" s="19" t="s">
        <v>29</v>
      </c>
      <c r="J1252" s="19">
        <v>10</v>
      </c>
      <c r="K1252" s="26">
        <v>6000</v>
      </c>
      <c r="L1252" s="21">
        <f t="shared" si="174"/>
        <v>0.55561317085817996</v>
      </c>
      <c r="M1252" s="22">
        <v>47000</v>
      </c>
      <c r="N1252" s="23">
        <f t="shared" si="170"/>
        <v>4700</v>
      </c>
      <c r="O1252" s="21">
        <f t="shared" si="175"/>
        <v>0.21856365050557428</v>
      </c>
      <c r="P1252" s="24">
        <v>45000</v>
      </c>
      <c r="Q1252" s="18">
        <f t="shared" si="176"/>
        <v>4500</v>
      </c>
      <c r="R1252" s="21">
        <f t="shared" si="177"/>
        <v>0.16670987814363494</v>
      </c>
    </row>
    <row r="1253" spans="1:18" ht="15.5" x14ac:dyDescent="0.45">
      <c r="A1253" s="12" t="s">
        <v>2547</v>
      </c>
      <c r="B1253" s="25" t="s">
        <v>2548</v>
      </c>
      <c r="C1253" s="14" t="s">
        <v>32</v>
      </c>
      <c r="D1253" s="15">
        <v>13461</v>
      </c>
      <c r="E1253" s="16">
        <f t="shared" si="171"/>
        <v>13662.915000000001</v>
      </c>
      <c r="F1253" s="17">
        <f t="shared" si="172"/>
        <v>1366.2915</v>
      </c>
      <c r="G1253" s="18">
        <f t="shared" si="173"/>
        <v>0</v>
      </c>
      <c r="H1253" s="18">
        <v>100</v>
      </c>
      <c r="I1253" s="19" t="s">
        <v>29</v>
      </c>
      <c r="J1253" s="19">
        <v>10</v>
      </c>
      <c r="K1253" s="26">
        <v>5000</v>
      </c>
      <c r="L1253" s="21">
        <f t="shared" si="174"/>
        <v>2.6595411740466801</v>
      </c>
      <c r="M1253" s="22">
        <v>40000</v>
      </c>
      <c r="N1253" s="23">
        <f t="shared" si="170"/>
        <v>4000</v>
      </c>
      <c r="O1253" s="21">
        <f t="shared" si="175"/>
        <v>1.9276329392373441</v>
      </c>
      <c r="P1253" s="24">
        <v>35000</v>
      </c>
      <c r="Q1253" s="18">
        <f t="shared" si="176"/>
        <v>3500</v>
      </c>
      <c r="R1253" s="21">
        <f t="shared" si="177"/>
        <v>1.561678821832676</v>
      </c>
    </row>
    <row r="1254" spans="1:18" ht="15.5" x14ac:dyDescent="0.45">
      <c r="A1254" s="12" t="s">
        <v>2549</v>
      </c>
      <c r="B1254" s="25" t="s">
        <v>2550</v>
      </c>
      <c r="C1254" s="14" t="s">
        <v>32</v>
      </c>
      <c r="D1254" s="15">
        <v>28428</v>
      </c>
      <c r="E1254" s="16">
        <f t="shared" si="171"/>
        <v>28854.42</v>
      </c>
      <c r="F1254" s="17">
        <f t="shared" si="172"/>
        <v>2885.442</v>
      </c>
      <c r="G1254" s="18">
        <f t="shared" si="173"/>
        <v>0</v>
      </c>
      <c r="H1254" s="18">
        <v>100</v>
      </c>
      <c r="I1254" s="19" t="s">
        <v>29</v>
      </c>
      <c r="J1254" s="19">
        <v>10</v>
      </c>
      <c r="K1254" s="26">
        <v>4000</v>
      </c>
      <c r="L1254" s="21">
        <f t="shared" si="174"/>
        <v>0.38626941730244446</v>
      </c>
      <c r="M1254" s="22">
        <v>35000</v>
      </c>
      <c r="N1254" s="23">
        <f t="shared" si="170"/>
        <v>3500</v>
      </c>
      <c r="O1254" s="21">
        <f t="shared" si="175"/>
        <v>0.21298574013963892</v>
      </c>
      <c r="P1254" s="24">
        <v>34000</v>
      </c>
      <c r="Q1254" s="18">
        <f t="shared" si="176"/>
        <v>3400</v>
      </c>
      <c r="R1254" s="21">
        <f t="shared" si="177"/>
        <v>0.1783290047070778</v>
      </c>
    </row>
    <row r="1255" spans="1:18" ht="15.5" x14ac:dyDescent="0.45">
      <c r="A1255" s="12" t="s">
        <v>2551</v>
      </c>
      <c r="B1255" s="25" t="s">
        <v>2552</v>
      </c>
      <c r="C1255" s="14" t="s">
        <v>10</v>
      </c>
      <c r="D1255" s="27">
        <v>17255</v>
      </c>
      <c r="E1255" s="16">
        <f t="shared" si="171"/>
        <v>17513.825000000001</v>
      </c>
      <c r="F1255" s="17">
        <f t="shared" si="172"/>
        <v>17513.825000000001</v>
      </c>
      <c r="G1255" s="18">
        <f t="shared" si="173"/>
        <v>0</v>
      </c>
      <c r="H1255" s="18">
        <v>1</v>
      </c>
      <c r="I1255" s="42" t="s">
        <v>11</v>
      </c>
      <c r="J1255" s="42">
        <v>1</v>
      </c>
      <c r="K1255" s="29">
        <v>22000</v>
      </c>
      <c r="L1255" s="21">
        <f t="shared" si="174"/>
        <v>0.25615049824924019</v>
      </c>
      <c r="M1255" s="30">
        <v>20000</v>
      </c>
      <c r="N1255" s="23">
        <f t="shared" si="170"/>
        <v>20000</v>
      </c>
      <c r="O1255" s="21">
        <f t="shared" si="175"/>
        <v>0.14195499840840017</v>
      </c>
      <c r="P1255" s="24">
        <v>20000</v>
      </c>
      <c r="Q1255" s="18">
        <f t="shared" si="176"/>
        <v>20000</v>
      </c>
      <c r="R1255" s="21">
        <f t="shared" si="177"/>
        <v>0.14195499840840017</v>
      </c>
    </row>
    <row r="1256" spans="1:18" ht="15.5" x14ac:dyDescent="0.45">
      <c r="A1256" s="12" t="s">
        <v>2553</v>
      </c>
      <c r="B1256" s="25" t="s">
        <v>2554</v>
      </c>
      <c r="C1256" s="14" t="s">
        <v>32</v>
      </c>
      <c r="D1256" s="15">
        <v>34465</v>
      </c>
      <c r="E1256" s="16">
        <f t="shared" si="171"/>
        <v>34981.974999999999</v>
      </c>
      <c r="F1256" s="17">
        <f t="shared" si="172"/>
        <v>3498.1974999999998</v>
      </c>
      <c r="G1256" s="18">
        <f t="shared" si="173"/>
        <v>0</v>
      </c>
      <c r="H1256" s="18">
        <v>100</v>
      </c>
      <c r="I1256" s="19" t="s">
        <v>29</v>
      </c>
      <c r="J1256" s="19">
        <v>10</v>
      </c>
      <c r="K1256" s="26">
        <v>6000</v>
      </c>
      <c r="L1256" s="21">
        <f t="shared" si="174"/>
        <v>0.71516902633427659</v>
      </c>
      <c r="M1256" s="22">
        <v>42000</v>
      </c>
      <c r="N1256" s="23">
        <f t="shared" si="170"/>
        <v>4200</v>
      </c>
      <c r="O1256" s="21">
        <f t="shared" si="175"/>
        <v>0.20061831843399358</v>
      </c>
      <c r="P1256" s="24">
        <v>40000</v>
      </c>
      <c r="Q1256" s="18">
        <f t="shared" si="176"/>
        <v>4000</v>
      </c>
      <c r="R1256" s="21">
        <f t="shared" si="177"/>
        <v>0.14344601755618436</v>
      </c>
    </row>
    <row r="1257" spans="1:18" ht="15.5" x14ac:dyDescent="0.45">
      <c r="A1257" s="12" t="s">
        <v>2555</v>
      </c>
      <c r="B1257" s="25" t="s">
        <v>2556</v>
      </c>
      <c r="C1257" s="14" t="s">
        <v>32</v>
      </c>
      <c r="D1257" s="15">
        <v>3200</v>
      </c>
      <c r="E1257" s="16">
        <f t="shared" si="171"/>
        <v>3248</v>
      </c>
      <c r="F1257" s="17">
        <f t="shared" si="172"/>
        <v>3248</v>
      </c>
      <c r="G1257" s="18">
        <f t="shared" si="173"/>
        <v>0</v>
      </c>
      <c r="H1257" s="18">
        <v>100</v>
      </c>
      <c r="I1257" s="19" t="s">
        <v>262</v>
      </c>
      <c r="J1257" s="19">
        <v>1</v>
      </c>
      <c r="K1257" s="26">
        <v>8000</v>
      </c>
      <c r="L1257" s="21">
        <f t="shared" si="174"/>
        <v>1.4630541871921183</v>
      </c>
      <c r="M1257" s="22">
        <v>5000</v>
      </c>
      <c r="N1257" s="23">
        <f t="shared" si="170"/>
        <v>5000</v>
      </c>
      <c r="O1257" s="21">
        <f t="shared" si="175"/>
        <v>0.53940886699507384</v>
      </c>
      <c r="P1257" s="24">
        <v>5000</v>
      </c>
      <c r="Q1257" s="18">
        <f t="shared" si="176"/>
        <v>5000</v>
      </c>
      <c r="R1257" s="21">
        <f t="shared" si="177"/>
        <v>0.53940886699507384</v>
      </c>
    </row>
    <row r="1258" spans="1:18" ht="15.5" x14ac:dyDescent="0.45">
      <c r="A1258" s="12" t="s">
        <v>2557</v>
      </c>
      <c r="B1258" s="25" t="s">
        <v>2558</v>
      </c>
      <c r="C1258" s="14" t="s">
        <v>32</v>
      </c>
      <c r="D1258" s="15">
        <v>14521</v>
      </c>
      <c r="E1258" s="16">
        <f t="shared" si="171"/>
        <v>14738.815000000001</v>
      </c>
      <c r="F1258" s="17">
        <f t="shared" si="172"/>
        <v>14738.815000000001</v>
      </c>
      <c r="G1258" s="18">
        <f t="shared" si="173"/>
        <v>0</v>
      </c>
      <c r="H1258" s="18">
        <v>100</v>
      </c>
      <c r="I1258" s="19" t="s">
        <v>215</v>
      </c>
      <c r="J1258" s="19">
        <v>1</v>
      </c>
      <c r="K1258" s="26">
        <v>20000</v>
      </c>
      <c r="L1258" s="21">
        <f t="shared" si="174"/>
        <v>0.35696119396301529</v>
      </c>
      <c r="M1258" s="22">
        <v>17500</v>
      </c>
      <c r="N1258" s="23">
        <f t="shared" si="170"/>
        <v>17500</v>
      </c>
      <c r="O1258" s="21">
        <f t="shared" si="175"/>
        <v>0.18734104471763838</v>
      </c>
      <c r="P1258" s="24">
        <v>16800</v>
      </c>
      <c r="Q1258" s="18">
        <f t="shared" si="176"/>
        <v>16800</v>
      </c>
      <c r="R1258" s="21">
        <f t="shared" si="177"/>
        <v>0.13984740292893286</v>
      </c>
    </row>
    <row r="1259" spans="1:18" ht="15.5" x14ac:dyDescent="0.45">
      <c r="A1259" s="12" t="s">
        <v>2559</v>
      </c>
      <c r="B1259" s="25" t="s">
        <v>2560</v>
      </c>
      <c r="C1259" s="14" t="s">
        <v>32</v>
      </c>
      <c r="D1259" s="15">
        <v>19667</v>
      </c>
      <c r="E1259" s="16">
        <f t="shared" si="171"/>
        <v>19962.005000000001</v>
      </c>
      <c r="F1259" s="17">
        <f t="shared" si="172"/>
        <v>19962.005000000001</v>
      </c>
      <c r="G1259" s="18">
        <f t="shared" si="173"/>
        <v>0</v>
      </c>
      <c r="H1259" s="18">
        <v>10</v>
      </c>
      <c r="I1259" s="19" t="s">
        <v>77</v>
      </c>
      <c r="J1259" s="19">
        <v>1</v>
      </c>
      <c r="K1259" s="26">
        <v>25000</v>
      </c>
      <c r="L1259" s="21">
        <f t="shared" si="174"/>
        <v>0.25237920739925668</v>
      </c>
      <c r="M1259" s="22">
        <v>24000</v>
      </c>
      <c r="N1259" s="23">
        <f t="shared" si="170"/>
        <v>24000</v>
      </c>
      <c r="O1259" s="21">
        <f t="shared" si="175"/>
        <v>0.20228403910328641</v>
      </c>
      <c r="P1259" s="24">
        <v>22500</v>
      </c>
      <c r="Q1259" s="18">
        <f t="shared" si="176"/>
        <v>22500</v>
      </c>
      <c r="R1259" s="21">
        <f t="shared" si="177"/>
        <v>0.127141286659331</v>
      </c>
    </row>
    <row r="1260" spans="1:18" ht="15.5" x14ac:dyDescent="0.45">
      <c r="A1260" s="12" t="s">
        <v>2561</v>
      </c>
      <c r="B1260" s="25" t="s">
        <v>2562</v>
      </c>
      <c r="C1260" s="14" t="s">
        <v>24</v>
      </c>
      <c r="D1260" s="15">
        <v>77700</v>
      </c>
      <c r="E1260" s="16">
        <f t="shared" si="171"/>
        <v>78865.5</v>
      </c>
      <c r="F1260" s="17">
        <f t="shared" si="172"/>
        <v>78865.5</v>
      </c>
      <c r="G1260" s="18">
        <f t="shared" si="173"/>
        <v>0</v>
      </c>
      <c r="H1260" s="18">
        <v>1</v>
      </c>
      <c r="I1260" s="19" t="s">
        <v>33</v>
      </c>
      <c r="J1260" s="19">
        <v>1</v>
      </c>
      <c r="K1260" s="26">
        <v>95000</v>
      </c>
      <c r="L1260" s="21">
        <f t="shared" si="174"/>
        <v>0.2045824853706627</v>
      </c>
      <c r="M1260" s="22">
        <v>94000</v>
      </c>
      <c r="N1260" s="23">
        <f t="shared" si="170"/>
        <v>94000</v>
      </c>
      <c r="O1260" s="21">
        <f t="shared" si="175"/>
        <v>0.19190266973518205</v>
      </c>
      <c r="P1260" s="24">
        <v>90000</v>
      </c>
      <c r="Q1260" s="18">
        <f t="shared" si="176"/>
        <v>90000</v>
      </c>
      <c r="R1260" s="21">
        <f t="shared" si="177"/>
        <v>0.14118340719325942</v>
      </c>
    </row>
    <row r="1261" spans="1:18" ht="15.5" x14ac:dyDescent="0.45">
      <c r="A1261" s="12" t="s">
        <v>2563</v>
      </c>
      <c r="B1261" s="25" t="s">
        <v>2564</v>
      </c>
      <c r="C1261" s="14" t="s">
        <v>32</v>
      </c>
      <c r="D1261" s="15">
        <v>34000</v>
      </c>
      <c r="E1261" s="16">
        <f t="shared" si="171"/>
        <v>34510</v>
      </c>
      <c r="F1261" s="17">
        <f t="shared" si="172"/>
        <v>1725.5</v>
      </c>
      <c r="G1261" s="18">
        <f t="shared" si="173"/>
        <v>0</v>
      </c>
      <c r="H1261" s="18">
        <v>100</v>
      </c>
      <c r="I1261" s="19" t="s">
        <v>29</v>
      </c>
      <c r="J1261" s="19">
        <v>20</v>
      </c>
      <c r="K1261" s="26">
        <v>3000</v>
      </c>
      <c r="L1261" s="21">
        <f t="shared" si="174"/>
        <v>0.7386264850767893</v>
      </c>
      <c r="M1261" s="22">
        <v>45000</v>
      </c>
      <c r="N1261" s="23">
        <f t="shared" si="170"/>
        <v>2250</v>
      </c>
      <c r="O1261" s="21">
        <f t="shared" si="175"/>
        <v>0.303969863807592</v>
      </c>
      <c r="P1261" s="24">
        <v>44000</v>
      </c>
      <c r="Q1261" s="18">
        <f t="shared" si="176"/>
        <v>2200</v>
      </c>
      <c r="R1261" s="21">
        <f t="shared" si="177"/>
        <v>0.27499275572297882</v>
      </c>
    </row>
    <row r="1262" spans="1:18" ht="15.5" x14ac:dyDescent="0.45">
      <c r="A1262" s="12" t="s">
        <v>2565</v>
      </c>
      <c r="B1262" s="25" t="s">
        <v>2566</v>
      </c>
      <c r="C1262" s="14" t="s">
        <v>32</v>
      </c>
      <c r="D1262" s="15">
        <v>3302</v>
      </c>
      <c r="E1262" s="16">
        <f t="shared" si="171"/>
        <v>3351.53</v>
      </c>
      <c r="F1262" s="17">
        <f t="shared" si="172"/>
        <v>3351.53</v>
      </c>
      <c r="G1262" s="18">
        <f t="shared" si="173"/>
        <v>0</v>
      </c>
      <c r="H1262" s="18">
        <v>100</v>
      </c>
      <c r="I1262" s="19" t="s">
        <v>262</v>
      </c>
      <c r="J1262" s="19">
        <v>1</v>
      </c>
      <c r="K1262" s="26">
        <v>6000</v>
      </c>
      <c r="L1262" s="21">
        <f t="shared" si="174"/>
        <v>0.79022714998821419</v>
      </c>
      <c r="M1262" s="22">
        <v>5000</v>
      </c>
      <c r="N1262" s="23">
        <f t="shared" si="170"/>
        <v>5000</v>
      </c>
      <c r="O1262" s="21">
        <f t="shared" si="175"/>
        <v>0.49185595832351187</v>
      </c>
      <c r="P1262" s="24">
        <v>4500</v>
      </c>
      <c r="Q1262" s="18">
        <f t="shared" si="176"/>
        <v>4500</v>
      </c>
      <c r="R1262" s="21">
        <f t="shared" si="177"/>
        <v>0.34267036249116067</v>
      </c>
    </row>
    <row r="1263" spans="1:18" ht="15.5" x14ac:dyDescent="0.45">
      <c r="A1263" s="12" t="s">
        <v>2567</v>
      </c>
      <c r="B1263" s="25" t="s">
        <v>2568</v>
      </c>
      <c r="C1263" s="14" t="s">
        <v>32</v>
      </c>
      <c r="D1263" s="15">
        <v>29000</v>
      </c>
      <c r="E1263" s="16">
        <f t="shared" si="171"/>
        <v>29435</v>
      </c>
      <c r="F1263" s="17">
        <f t="shared" si="172"/>
        <v>2943.5</v>
      </c>
      <c r="G1263" s="18">
        <f t="shared" si="173"/>
        <v>0</v>
      </c>
      <c r="H1263" s="18">
        <v>100</v>
      </c>
      <c r="I1263" s="19" t="s">
        <v>29</v>
      </c>
      <c r="J1263" s="19">
        <v>10</v>
      </c>
      <c r="K1263" s="26">
        <v>6000</v>
      </c>
      <c r="L1263" s="21">
        <f t="shared" si="174"/>
        <v>1.0383896721589945</v>
      </c>
      <c r="M1263" s="22">
        <v>36000</v>
      </c>
      <c r="N1263" s="23">
        <f t="shared" si="170"/>
        <v>3600</v>
      </c>
      <c r="O1263" s="21">
        <f t="shared" si="175"/>
        <v>0.22303380329539663</v>
      </c>
      <c r="P1263" s="24">
        <v>35000</v>
      </c>
      <c r="Q1263" s="18">
        <f t="shared" si="176"/>
        <v>3500</v>
      </c>
      <c r="R1263" s="21">
        <f t="shared" si="177"/>
        <v>0.18906064209274673</v>
      </c>
    </row>
    <row r="1264" spans="1:18" ht="15.5" x14ac:dyDescent="0.45">
      <c r="A1264" s="12" t="s">
        <v>2569</v>
      </c>
      <c r="B1264" s="25" t="s">
        <v>2570</v>
      </c>
      <c r="C1264" s="14" t="s">
        <v>32</v>
      </c>
      <c r="D1264" s="27">
        <v>39437</v>
      </c>
      <c r="E1264" s="16">
        <f t="shared" si="171"/>
        <v>40028.555</v>
      </c>
      <c r="F1264" s="17">
        <f t="shared" si="172"/>
        <v>4002.8555000000001</v>
      </c>
      <c r="G1264" s="18">
        <f t="shared" si="173"/>
        <v>0</v>
      </c>
      <c r="H1264" s="18">
        <v>50</v>
      </c>
      <c r="I1264" s="42" t="s">
        <v>29</v>
      </c>
      <c r="J1264" s="42">
        <v>10</v>
      </c>
      <c r="K1264" s="29">
        <v>6000</v>
      </c>
      <c r="L1264" s="21">
        <f t="shared" si="174"/>
        <v>0.49892995138095786</v>
      </c>
      <c r="M1264" s="30">
        <v>50000</v>
      </c>
      <c r="N1264" s="23">
        <f t="shared" si="170"/>
        <v>5000</v>
      </c>
      <c r="O1264" s="21">
        <f t="shared" si="175"/>
        <v>0.24910829281746488</v>
      </c>
      <c r="P1264" s="24">
        <v>48000</v>
      </c>
      <c r="Q1264" s="18">
        <f t="shared" si="176"/>
        <v>4800</v>
      </c>
      <c r="R1264" s="21">
        <f t="shared" si="177"/>
        <v>0.19914396110476629</v>
      </c>
    </row>
    <row r="1265" spans="1:18" ht="15.5" x14ac:dyDescent="0.45">
      <c r="A1265" s="12" t="s">
        <v>2571</v>
      </c>
      <c r="B1265" s="25" t="s">
        <v>2572</v>
      </c>
      <c r="C1265" s="14" t="s">
        <v>10</v>
      </c>
      <c r="D1265" s="15">
        <v>99219</v>
      </c>
      <c r="E1265" s="16">
        <f t="shared" si="171"/>
        <v>100707.285</v>
      </c>
      <c r="F1265" s="17">
        <f t="shared" si="172"/>
        <v>10070.728500000001</v>
      </c>
      <c r="G1265" s="18">
        <f t="shared" si="173"/>
        <v>0</v>
      </c>
      <c r="H1265" s="18">
        <v>10</v>
      </c>
      <c r="I1265" s="19" t="s">
        <v>29</v>
      </c>
      <c r="J1265" s="19">
        <v>10</v>
      </c>
      <c r="K1265" s="26">
        <v>13000</v>
      </c>
      <c r="L1265" s="21">
        <f t="shared" si="174"/>
        <v>0.29086987103266648</v>
      </c>
      <c r="M1265" s="22">
        <v>120000</v>
      </c>
      <c r="N1265" s="23">
        <f t="shared" si="170"/>
        <v>12000</v>
      </c>
      <c r="O1265" s="21">
        <f t="shared" si="175"/>
        <v>0.19157218864553827</v>
      </c>
      <c r="P1265" s="24">
        <v>115000</v>
      </c>
      <c r="Q1265" s="18">
        <f t="shared" si="176"/>
        <v>11500</v>
      </c>
      <c r="R1265" s="21">
        <f t="shared" si="177"/>
        <v>0.14192334745197419</v>
      </c>
    </row>
    <row r="1266" spans="1:18" ht="15.5" x14ac:dyDescent="0.45">
      <c r="A1266" s="12" t="s">
        <v>2573</v>
      </c>
      <c r="B1266" s="25" t="s">
        <v>2574</v>
      </c>
      <c r="C1266" s="14" t="s">
        <v>32</v>
      </c>
      <c r="D1266" s="15">
        <v>17650</v>
      </c>
      <c r="E1266" s="16">
        <f t="shared" si="171"/>
        <v>17914.75</v>
      </c>
      <c r="F1266" s="17">
        <f t="shared" si="172"/>
        <v>1791.4749999999999</v>
      </c>
      <c r="G1266" s="18">
        <f t="shared" si="173"/>
        <v>0</v>
      </c>
      <c r="H1266" s="18">
        <v>100</v>
      </c>
      <c r="I1266" s="19" t="s">
        <v>29</v>
      </c>
      <c r="J1266" s="19">
        <v>10</v>
      </c>
      <c r="K1266" s="26">
        <v>4000</v>
      </c>
      <c r="L1266" s="21">
        <f t="shared" si="174"/>
        <v>1.2327969968880392</v>
      </c>
      <c r="M1266" s="22">
        <v>22000</v>
      </c>
      <c r="N1266" s="23">
        <f t="shared" si="170"/>
        <v>2200</v>
      </c>
      <c r="O1266" s="21">
        <f t="shared" si="175"/>
        <v>0.22803834828842162</v>
      </c>
      <c r="P1266" s="24">
        <v>21000</v>
      </c>
      <c r="Q1266" s="18">
        <f t="shared" si="176"/>
        <v>2100</v>
      </c>
      <c r="R1266" s="21">
        <f t="shared" si="177"/>
        <v>0.17221842336622062</v>
      </c>
    </row>
    <row r="1267" spans="1:18" ht="15.5" x14ac:dyDescent="0.45">
      <c r="A1267" s="12" t="s">
        <v>2575</v>
      </c>
      <c r="B1267" s="25" t="s">
        <v>2576</v>
      </c>
      <c r="C1267" s="14" t="s">
        <v>32</v>
      </c>
      <c r="D1267" s="15">
        <v>18000</v>
      </c>
      <c r="E1267" s="16">
        <f t="shared" si="171"/>
        <v>18270</v>
      </c>
      <c r="F1267" s="17">
        <f t="shared" si="172"/>
        <v>1827</v>
      </c>
      <c r="G1267" s="18">
        <f t="shared" si="173"/>
        <v>0</v>
      </c>
      <c r="H1267" s="18">
        <v>100</v>
      </c>
      <c r="I1267" s="19" t="s">
        <v>29</v>
      </c>
      <c r="J1267" s="19">
        <v>10</v>
      </c>
      <c r="K1267" s="26">
        <v>4000</v>
      </c>
      <c r="L1267" s="21">
        <f t="shared" si="174"/>
        <v>1.1893814997263272</v>
      </c>
      <c r="M1267" s="22">
        <v>22000</v>
      </c>
      <c r="N1267" s="23">
        <f t="shared" si="170"/>
        <v>2200</v>
      </c>
      <c r="O1267" s="21">
        <f t="shared" si="175"/>
        <v>0.20415982484948003</v>
      </c>
      <c r="P1267" s="24">
        <v>21000</v>
      </c>
      <c r="Q1267" s="18">
        <f t="shared" si="176"/>
        <v>2100</v>
      </c>
      <c r="R1267" s="21">
        <f t="shared" si="177"/>
        <v>0.14942528735632185</v>
      </c>
    </row>
    <row r="1268" spans="1:18" ht="15.5" x14ac:dyDescent="0.45">
      <c r="A1268" s="12" t="s">
        <v>2577</v>
      </c>
      <c r="B1268" s="25" t="s">
        <v>2578</v>
      </c>
      <c r="C1268" s="14" t="s">
        <v>32</v>
      </c>
      <c r="D1268" s="15">
        <v>17500</v>
      </c>
      <c r="E1268" s="16">
        <f t="shared" si="171"/>
        <v>17762.5</v>
      </c>
      <c r="F1268" s="17">
        <f t="shared" si="172"/>
        <v>1776.25</v>
      </c>
      <c r="G1268" s="18">
        <f t="shared" si="173"/>
        <v>0</v>
      </c>
      <c r="H1268" s="18">
        <v>100</v>
      </c>
      <c r="I1268" s="19" t="s">
        <v>29</v>
      </c>
      <c r="J1268" s="19">
        <v>10</v>
      </c>
      <c r="K1268" s="26">
        <v>5000</v>
      </c>
      <c r="L1268" s="21">
        <f t="shared" si="174"/>
        <v>1.8149190710767065</v>
      </c>
      <c r="M1268" s="22">
        <v>22000</v>
      </c>
      <c r="N1268" s="23">
        <f t="shared" si="170"/>
        <v>2200</v>
      </c>
      <c r="O1268" s="21">
        <f t="shared" si="175"/>
        <v>0.23856439127375087</v>
      </c>
      <c r="P1268" s="24">
        <v>21000</v>
      </c>
      <c r="Q1268" s="18">
        <f t="shared" si="176"/>
        <v>2100</v>
      </c>
      <c r="R1268" s="21">
        <f t="shared" si="177"/>
        <v>0.18226600985221675</v>
      </c>
    </row>
    <row r="1269" spans="1:18" ht="15.5" x14ac:dyDescent="0.45">
      <c r="A1269" s="12" t="s">
        <v>2579</v>
      </c>
      <c r="B1269" s="25" t="s">
        <v>2580</v>
      </c>
      <c r="C1269" s="14" t="s">
        <v>32</v>
      </c>
      <c r="D1269" s="15">
        <v>37787</v>
      </c>
      <c r="E1269" s="16">
        <f t="shared" si="171"/>
        <v>38353.805</v>
      </c>
      <c r="F1269" s="17">
        <f t="shared" si="172"/>
        <v>3835.3805000000002</v>
      </c>
      <c r="G1269" s="18">
        <f t="shared" si="173"/>
        <v>0</v>
      </c>
      <c r="H1269" s="18">
        <v>10</v>
      </c>
      <c r="I1269" s="19" t="s">
        <v>29</v>
      </c>
      <c r="J1269" s="19">
        <v>10</v>
      </c>
      <c r="K1269" s="26">
        <v>5000</v>
      </c>
      <c r="L1269" s="21">
        <f t="shared" si="174"/>
        <v>0.30365161944166941</v>
      </c>
      <c r="M1269" s="22">
        <v>45000</v>
      </c>
      <c r="N1269" s="23">
        <f t="shared" si="170"/>
        <v>4500</v>
      </c>
      <c r="O1269" s="21">
        <f t="shared" si="175"/>
        <v>0.17328645749750246</v>
      </c>
      <c r="P1269" s="24">
        <v>44000</v>
      </c>
      <c r="Q1269" s="18">
        <f t="shared" si="176"/>
        <v>4400</v>
      </c>
      <c r="R1269" s="21">
        <f t="shared" si="177"/>
        <v>0.14721342510866908</v>
      </c>
    </row>
    <row r="1270" spans="1:18" ht="15.5" x14ac:dyDescent="0.45">
      <c r="A1270" s="12" t="s">
        <v>2581</v>
      </c>
      <c r="B1270" s="25" t="s">
        <v>2582</v>
      </c>
      <c r="C1270" s="14" t="s">
        <v>32</v>
      </c>
      <c r="D1270" s="15">
        <v>34745</v>
      </c>
      <c r="E1270" s="16">
        <f t="shared" si="171"/>
        <v>35266.175000000003</v>
      </c>
      <c r="F1270" s="17">
        <f t="shared" si="172"/>
        <v>3526.6175000000003</v>
      </c>
      <c r="G1270" s="18">
        <f t="shared" si="173"/>
        <v>0</v>
      </c>
      <c r="H1270" s="18">
        <v>100</v>
      </c>
      <c r="I1270" s="19" t="s">
        <v>29</v>
      </c>
      <c r="J1270" s="19">
        <v>10</v>
      </c>
      <c r="K1270" s="26">
        <v>8000</v>
      </c>
      <c r="L1270" s="21">
        <f t="shared" si="174"/>
        <v>1.2684626274326603</v>
      </c>
      <c r="M1270" s="22">
        <v>47000</v>
      </c>
      <c r="N1270" s="23">
        <f t="shared" si="170"/>
        <v>4700</v>
      </c>
      <c r="O1270" s="21">
        <f t="shared" si="175"/>
        <v>0.33272179361668786</v>
      </c>
      <c r="P1270" s="24">
        <v>45000</v>
      </c>
      <c r="Q1270" s="18">
        <f t="shared" si="176"/>
        <v>4500</v>
      </c>
      <c r="R1270" s="21">
        <f t="shared" si="177"/>
        <v>0.27601022793087132</v>
      </c>
    </row>
    <row r="1271" spans="1:18" ht="15.5" x14ac:dyDescent="0.45">
      <c r="A1271" s="12" t="s">
        <v>2583</v>
      </c>
      <c r="B1271" s="25" t="s">
        <v>2584</v>
      </c>
      <c r="C1271" s="14" t="s">
        <v>32</v>
      </c>
      <c r="D1271" s="15">
        <v>6054</v>
      </c>
      <c r="E1271" s="16">
        <f t="shared" si="171"/>
        <v>6144.81</v>
      </c>
      <c r="F1271" s="17">
        <f t="shared" si="172"/>
        <v>6144.81</v>
      </c>
      <c r="G1271" s="18">
        <f t="shared" si="173"/>
        <v>0</v>
      </c>
      <c r="H1271" s="18">
        <v>100</v>
      </c>
      <c r="I1271" s="19" t="s">
        <v>262</v>
      </c>
      <c r="J1271" s="19">
        <v>1</v>
      </c>
      <c r="K1271" s="26">
        <v>8000</v>
      </c>
      <c r="L1271" s="21">
        <f t="shared" si="174"/>
        <v>0.30191169458453548</v>
      </c>
      <c r="M1271" s="22">
        <v>7500</v>
      </c>
      <c r="N1271" s="23">
        <f t="shared" ref="N1271:N1334" si="178">M1271/J1271</f>
        <v>7500</v>
      </c>
      <c r="O1271" s="21">
        <f t="shared" si="175"/>
        <v>0.220542213673002</v>
      </c>
      <c r="P1271" s="24">
        <v>6900</v>
      </c>
      <c r="Q1271" s="18">
        <f t="shared" si="176"/>
        <v>6900</v>
      </c>
      <c r="R1271" s="21">
        <f t="shared" si="177"/>
        <v>0.12289883657916185</v>
      </c>
    </row>
    <row r="1272" spans="1:18" ht="15.5" x14ac:dyDescent="0.45">
      <c r="A1272" s="12" t="s">
        <v>2585</v>
      </c>
      <c r="B1272" s="25" t="s">
        <v>2586</v>
      </c>
      <c r="C1272" s="14" t="str">
        <f>C1271</f>
        <v>OBAT KERAS</v>
      </c>
      <c r="D1272" s="15">
        <v>20366</v>
      </c>
      <c r="E1272" s="16">
        <f t="shared" si="171"/>
        <v>20671.490000000002</v>
      </c>
      <c r="F1272" s="17">
        <f t="shared" si="172"/>
        <v>2067.1490000000003</v>
      </c>
      <c r="G1272" s="18">
        <f t="shared" si="173"/>
        <v>0</v>
      </c>
      <c r="H1272" s="18">
        <v>100</v>
      </c>
      <c r="I1272" s="19" t="s">
        <v>29</v>
      </c>
      <c r="J1272" s="19">
        <v>10</v>
      </c>
      <c r="K1272" s="26">
        <v>5000</v>
      </c>
      <c r="L1272" s="21">
        <f t="shared" si="174"/>
        <v>1.418790324258193</v>
      </c>
      <c r="M1272" s="22">
        <v>25000</v>
      </c>
      <c r="N1272" s="23">
        <f t="shared" si="178"/>
        <v>2500</v>
      </c>
      <c r="O1272" s="21">
        <f t="shared" si="175"/>
        <v>0.20939516212909645</v>
      </c>
      <c r="P1272" s="24">
        <v>24000</v>
      </c>
      <c r="Q1272" s="18">
        <f t="shared" si="176"/>
        <v>2400</v>
      </c>
      <c r="R1272" s="21">
        <f t="shared" si="177"/>
        <v>0.16101935564393258</v>
      </c>
    </row>
    <row r="1273" spans="1:18" ht="15.5" x14ac:dyDescent="0.45">
      <c r="A1273" s="12" t="s">
        <v>2587</v>
      </c>
      <c r="B1273" s="25" t="s">
        <v>2588</v>
      </c>
      <c r="C1273" s="14" t="str">
        <f>C1272</f>
        <v>OBAT KERAS</v>
      </c>
      <c r="D1273" s="15">
        <v>23700</v>
      </c>
      <c r="E1273" s="16">
        <f t="shared" si="171"/>
        <v>24055.5</v>
      </c>
      <c r="F1273" s="17">
        <f t="shared" si="172"/>
        <v>2405.5500000000002</v>
      </c>
      <c r="G1273" s="18">
        <f t="shared" si="173"/>
        <v>0</v>
      </c>
      <c r="H1273" s="18">
        <v>100</v>
      </c>
      <c r="I1273" s="19" t="s">
        <v>29</v>
      </c>
      <c r="J1273" s="19">
        <v>10</v>
      </c>
      <c r="K1273" s="26">
        <v>5000</v>
      </c>
      <c r="L1273" s="21">
        <f t="shared" si="174"/>
        <v>1.0785267402465131</v>
      </c>
      <c r="M1273" s="22">
        <v>28000</v>
      </c>
      <c r="N1273" s="23">
        <f t="shared" si="178"/>
        <v>2800</v>
      </c>
      <c r="O1273" s="21">
        <f t="shared" si="175"/>
        <v>0.16397497453804735</v>
      </c>
      <c r="P1273" s="24">
        <v>27000</v>
      </c>
      <c r="Q1273" s="18">
        <f t="shared" si="176"/>
        <v>2700</v>
      </c>
      <c r="R1273" s="21">
        <f t="shared" si="177"/>
        <v>0.12240443973311708</v>
      </c>
    </row>
    <row r="1274" spans="1:18" ht="15.5" x14ac:dyDescent="0.45">
      <c r="A1274" s="12" t="s">
        <v>2589</v>
      </c>
      <c r="B1274" s="25" t="s">
        <v>2590</v>
      </c>
      <c r="C1274" s="14" t="s">
        <v>32</v>
      </c>
      <c r="D1274" s="15">
        <v>23400</v>
      </c>
      <c r="E1274" s="16">
        <f t="shared" si="171"/>
        <v>23751</v>
      </c>
      <c r="F1274" s="17">
        <f t="shared" si="172"/>
        <v>2375.1</v>
      </c>
      <c r="G1274" s="18">
        <f t="shared" si="173"/>
        <v>0</v>
      </c>
      <c r="H1274" s="18">
        <v>100</v>
      </c>
      <c r="I1274" s="19" t="s">
        <v>29</v>
      </c>
      <c r="J1274" s="19">
        <v>10</v>
      </c>
      <c r="K1274" s="26">
        <v>4000</v>
      </c>
      <c r="L1274" s="21">
        <f t="shared" si="174"/>
        <v>0.68413961517409805</v>
      </c>
      <c r="M1274" s="22">
        <v>32000</v>
      </c>
      <c r="N1274" s="23">
        <f t="shared" si="178"/>
        <v>3200</v>
      </c>
      <c r="O1274" s="21">
        <f t="shared" si="175"/>
        <v>0.34731169213927837</v>
      </c>
      <c r="P1274" s="94">
        <v>28000</v>
      </c>
      <c r="Q1274" s="18">
        <f t="shared" si="176"/>
        <v>2800</v>
      </c>
      <c r="R1274" s="21">
        <f t="shared" si="177"/>
        <v>0.17889773062186859</v>
      </c>
    </row>
    <row r="1275" spans="1:18" ht="15.5" x14ac:dyDescent="0.45">
      <c r="A1275" s="12" t="s">
        <v>2591</v>
      </c>
      <c r="B1275" s="25" t="s">
        <v>2592</v>
      </c>
      <c r="C1275" s="14" t="s">
        <v>24</v>
      </c>
      <c r="D1275" s="27">
        <v>5245</v>
      </c>
      <c r="E1275" s="16">
        <f t="shared" si="171"/>
        <v>5323.6750000000002</v>
      </c>
      <c r="F1275" s="17">
        <f t="shared" si="172"/>
        <v>5323.6750000000002</v>
      </c>
      <c r="G1275" s="18">
        <f t="shared" si="173"/>
        <v>0</v>
      </c>
      <c r="H1275" s="18">
        <v>50</v>
      </c>
      <c r="I1275" s="32" t="s">
        <v>48</v>
      </c>
      <c r="J1275" s="32">
        <v>1</v>
      </c>
      <c r="K1275" s="26">
        <v>10000</v>
      </c>
      <c r="L1275" s="21">
        <f t="shared" si="174"/>
        <v>0.87840166802068109</v>
      </c>
      <c r="M1275" s="22">
        <v>6200</v>
      </c>
      <c r="N1275" s="23">
        <f t="shared" si="178"/>
        <v>6200</v>
      </c>
      <c r="O1275" s="21">
        <f t="shared" si="175"/>
        <v>0.1646090341728223</v>
      </c>
      <c r="P1275" s="24">
        <v>6000</v>
      </c>
      <c r="Q1275" s="18">
        <f t="shared" si="176"/>
        <v>6000</v>
      </c>
      <c r="R1275" s="21">
        <f t="shared" si="177"/>
        <v>0.12704100081240868</v>
      </c>
    </row>
    <row r="1276" spans="1:18" ht="15.5" x14ac:dyDescent="0.45">
      <c r="A1276" s="12" t="s">
        <v>2593</v>
      </c>
      <c r="B1276" s="25" t="s">
        <v>2594</v>
      </c>
      <c r="C1276" s="14" t="s">
        <v>32</v>
      </c>
      <c r="D1276" s="31">
        <v>15901</v>
      </c>
      <c r="E1276" s="16">
        <f t="shared" si="171"/>
        <v>16139.514999999999</v>
      </c>
      <c r="F1276" s="17">
        <f t="shared" si="172"/>
        <v>3227.9029999999998</v>
      </c>
      <c r="G1276" s="18">
        <f t="shared" si="173"/>
        <v>0</v>
      </c>
      <c r="H1276" s="18">
        <v>100</v>
      </c>
      <c r="I1276" s="19" t="s">
        <v>29</v>
      </c>
      <c r="J1276" s="19">
        <v>5</v>
      </c>
      <c r="K1276" s="26">
        <v>5000</v>
      </c>
      <c r="L1276" s="21">
        <f t="shared" si="174"/>
        <v>0.54899326280870286</v>
      </c>
      <c r="M1276" s="22">
        <v>21000</v>
      </c>
      <c r="N1276" s="23">
        <f t="shared" si="178"/>
        <v>4200</v>
      </c>
      <c r="O1276" s="21">
        <f t="shared" si="175"/>
        <v>0.30115434075931041</v>
      </c>
      <c r="P1276" s="94">
        <v>20500</v>
      </c>
      <c r="Q1276" s="18">
        <f t="shared" si="176"/>
        <v>4100</v>
      </c>
      <c r="R1276" s="21">
        <f t="shared" si="177"/>
        <v>0.27017447550313634</v>
      </c>
    </row>
    <row r="1277" spans="1:18" ht="15.5" x14ac:dyDescent="0.45">
      <c r="A1277" s="12" t="s">
        <v>2595</v>
      </c>
      <c r="B1277" s="25" t="s">
        <v>2596</v>
      </c>
      <c r="C1277" s="14" t="str">
        <f>C1276</f>
        <v>OBAT KERAS</v>
      </c>
      <c r="D1277" s="15">
        <v>10800</v>
      </c>
      <c r="E1277" s="16">
        <f t="shared" si="171"/>
        <v>10962</v>
      </c>
      <c r="F1277" s="17">
        <f t="shared" si="172"/>
        <v>10962</v>
      </c>
      <c r="G1277" s="18">
        <f t="shared" si="173"/>
        <v>0</v>
      </c>
      <c r="H1277" s="18">
        <v>10</v>
      </c>
      <c r="I1277" s="32" t="s">
        <v>48</v>
      </c>
      <c r="J1277" s="32">
        <v>1</v>
      </c>
      <c r="K1277" s="26">
        <v>17000</v>
      </c>
      <c r="L1277" s="21">
        <f t="shared" si="174"/>
        <v>0.55081189563948185</v>
      </c>
      <c r="M1277" s="22">
        <v>14000</v>
      </c>
      <c r="N1277" s="23">
        <f t="shared" si="178"/>
        <v>14000</v>
      </c>
      <c r="O1277" s="21">
        <f t="shared" si="175"/>
        <v>0.27713920817369092</v>
      </c>
      <c r="P1277" s="24">
        <v>13000</v>
      </c>
      <c r="Q1277" s="18">
        <f t="shared" si="176"/>
        <v>13000</v>
      </c>
      <c r="R1277" s="21">
        <f t="shared" si="177"/>
        <v>0.1859149790184273</v>
      </c>
    </row>
    <row r="1278" spans="1:18" ht="15.5" x14ac:dyDescent="0.45">
      <c r="A1278" s="12" t="s">
        <v>2597</v>
      </c>
      <c r="B1278" s="25" t="s">
        <v>2598</v>
      </c>
      <c r="C1278" s="14" t="s">
        <v>32</v>
      </c>
      <c r="D1278" s="15">
        <v>11486</v>
      </c>
      <c r="E1278" s="16">
        <f t="shared" si="171"/>
        <v>11658.29</v>
      </c>
      <c r="F1278" s="17">
        <f t="shared" si="172"/>
        <v>11658.29</v>
      </c>
      <c r="G1278" s="18">
        <f t="shared" si="173"/>
        <v>0</v>
      </c>
      <c r="H1278" s="18">
        <v>5</v>
      </c>
      <c r="I1278" s="32" t="s">
        <v>48</v>
      </c>
      <c r="J1278" s="32">
        <v>1</v>
      </c>
      <c r="K1278" s="26">
        <v>17000</v>
      </c>
      <c r="L1278" s="21">
        <f t="shared" si="174"/>
        <v>0.45818983744614339</v>
      </c>
      <c r="M1278" s="22">
        <v>14000</v>
      </c>
      <c r="N1278" s="23">
        <f t="shared" si="178"/>
        <v>14000</v>
      </c>
      <c r="O1278" s="21">
        <f t="shared" si="175"/>
        <v>0.20086221907329455</v>
      </c>
      <c r="P1278" s="24">
        <v>13500</v>
      </c>
      <c r="Q1278" s="18">
        <f t="shared" si="176"/>
        <v>13500</v>
      </c>
      <c r="R1278" s="21">
        <f t="shared" si="177"/>
        <v>0.15797428267781974</v>
      </c>
    </row>
    <row r="1279" spans="1:18" ht="15.5" x14ac:dyDescent="0.45">
      <c r="A1279" s="12" t="s">
        <v>2599</v>
      </c>
      <c r="B1279" s="25" t="s">
        <v>2600</v>
      </c>
      <c r="C1279" s="14" t="s">
        <v>32</v>
      </c>
      <c r="D1279" s="15">
        <v>4595</v>
      </c>
      <c r="E1279" s="16">
        <f t="shared" si="171"/>
        <v>4663.9250000000002</v>
      </c>
      <c r="F1279" s="17">
        <f t="shared" si="172"/>
        <v>4663.9250000000002</v>
      </c>
      <c r="G1279" s="18">
        <f t="shared" si="173"/>
        <v>0</v>
      </c>
      <c r="H1279" s="18">
        <v>100</v>
      </c>
      <c r="I1279" s="19" t="s">
        <v>33</v>
      </c>
      <c r="J1279" s="19">
        <v>1</v>
      </c>
      <c r="K1279" s="26">
        <v>7000</v>
      </c>
      <c r="L1279" s="21">
        <f t="shared" si="174"/>
        <v>0.50088176803872264</v>
      </c>
      <c r="M1279" s="22">
        <v>5500</v>
      </c>
      <c r="N1279" s="23">
        <f t="shared" si="178"/>
        <v>5500</v>
      </c>
      <c r="O1279" s="21">
        <f t="shared" si="175"/>
        <v>0.17926424631613927</v>
      </c>
      <c r="P1279" s="24">
        <v>5300</v>
      </c>
      <c r="Q1279" s="18">
        <f t="shared" si="176"/>
        <v>5300</v>
      </c>
      <c r="R1279" s="21">
        <f t="shared" si="177"/>
        <v>0.13638191008646147</v>
      </c>
    </row>
    <row r="1280" spans="1:18" ht="15.5" x14ac:dyDescent="0.45">
      <c r="A1280" s="12" t="s">
        <v>2601</v>
      </c>
      <c r="B1280" s="25" t="s">
        <v>2602</v>
      </c>
      <c r="C1280" s="14" t="s">
        <v>32</v>
      </c>
      <c r="D1280" s="15">
        <v>3330</v>
      </c>
      <c r="E1280" s="16">
        <f t="shared" si="171"/>
        <v>3379.95</v>
      </c>
      <c r="F1280" s="17">
        <f t="shared" si="172"/>
        <v>3379.95</v>
      </c>
      <c r="G1280" s="18">
        <f t="shared" si="173"/>
        <v>0</v>
      </c>
      <c r="H1280" s="18">
        <v>100</v>
      </c>
      <c r="I1280" s="19" t="s">
        <v>33</v>
      </c>
      <c r="J1280" s="19">
        <v>1</v>
      </c>
      <c r="K1280" s="26">
        <v>6000</v>
      </c>
      <c r="L1280" s="21">
        <f t="shared" si="174"/>
        <v>0.77517418896729251</v>
      </c>
      <c r="M1280" s="22">
        <v>4000</v>
      </c>
      <c r="N1280" s="23">
        <f t="shared" si="178"/>
        <v>4000</v>
      </c>
      <c r="O1280" s="21">
        <f t="shared" si="175"/>
        <v>0.18344945931152834</v>
      </c>
      <c r="P1280" s="24">
        <v>3800</v>
      </c>
      <c r="Q1280" s="18">
        <f t="shared" si="176"/>
        <v>3800</v>
      </c>
      <c r="R1280" s="21">
        <f t="shared" si="177"/>
        <v>0.12427698634595193</v>
      </c>
    </row>
    <row r="1281" spans="1:18" ht="15.5" x14ac:dyDescent="0.45">
      <c r="A1281" s="12" t="s">
        <v>2603</v>
      </c>
      <c r="B1281" s="25" t="s">
        <v>2604</v>
      </c>
      <c r="C1281" s="14" t="s">
        <v>32</v>
      </c>
      <c r="D1281" s="41">
        <f>233812/12</f>
        <v>19484.333333333332</v>
      </c>
      <c r="E1281" s="16">
        <f t="shared" si="171"/>
        <v>19776.598333333332</v>
      </c>
      <c r="F1281" s="17">
        <f t="shared" si="172"/>
        <v>19776.598333333332</v>
      </c>
      <c r="G1281" s="18">
        <f t="shared" si="173"/>
        <v>0</v>
      </c>
      <c r="H1281" s="18">
        <v>100</v>
      </c>
      <c r="I1281" s="19" t="s">
        <v>586</v>
      </c>
      <c r="J1281" s="19">
        <v>1</v>
      </c>
      <c r="K1281" s="26">
        <v>24000</v>
      </c>
      <c r="L1281" s="21">
        <f t="shared" si="174"/>
        <v>0.21355551624609534</v>
      </c>
      <c r="M1281" s="22">
        <v>22500</v>
      </c>
      <c r="N1281" s="23">
        <f t="shared" si="178"/>
        <v>22500</v>
      </c>
      <c r="O1281" s="21">
        <f t="shared" si="175"/>
        <v>0.13770829648071439</v>
      </c>
      <c r="P1281" s="24">
        <v>22000</v>
      </c>
      <c r="Q1281" s="18">
        <f t="shared" si="176"/>
        <v>22000</v>
      </c>
      <c r="R1281" s="21">
        <f t="shared" si="177"/>
        <v>0.11242588989225406</v>
      </c>
    </row>
    <row r="1282" spans="1:18" ht="15.5" x14ac:dyDescent="0.45">
      <c r="A1282" s="12" t="s">
        <v>2605</v>
      </c>
      <c r="B1282" s="25" t="s">
        <v>2606</v>
      </c>
      <c r="C1282" s="14" t="s">
        <v>47</v>
      </c>
      <c r="D1282" s="15">
        <v>19899</v>
      </c>
      <c r="E1282" s="16">
        <f t="shared" si="171"/>
        <v>20197.485000000001</v>
      </c>
      <c r="F1282" s="17">
        <f t="shared" si="172"/>
        <v>20197.485000000001</v>
      </c>
      <c r="G1282" s="18">
        <f t="shared" si="173"/>
        <v>0</v>
      </c>
      <c r="H1282" s="18">
        <v>100</v>
      </c>
      <c r="I1282" s="19" t="s">
        <v>33</v>
      </c>
      <c r="J1282" s="19">
        <v>1</v>
      </c>
      <c r="K1282" s="26">
        <v>25000</v>
      </c>
      <c r="L1282" s="21">
        <f t="shared" si="174"/>
        <v>0.23777787184889601</v>
      </c>
      <c r="M1282" s="22">
        <v>23000</v>
      </c>
      <c r="N1282" s="23">
        <f t="shared" si="178"/>
        <v>23000</v>
      </c>
      <c r="O1282" s="21">
        <f t="shared" si="175"/>
        <v>0.13875564210098432</v>
      </c>
      <c r="P1282" s="24">
        <v>22500</v>
      </c>
      <c r="Q1282" s="18">
        <f t="shared" si="176"/>
        <v>22500</v>
      </c>
      <c r="R1282" s="21">
        <f t="shared" si="177"/>
        <v>0.11400008466400641</v>
      </c>
    </row>
    <row r="1283" spans="1:18" ht="15.5" x14ac:dyDescent="0.45">
      <c r="A1283" s="12" t="s">
        <v>2607</v>
      </c>
      <c r="B1283" s="25" t="s">
        <v>2608</v>
      </c>
      <c r="C1283" s="14" t="s">
        <v>24</v>
      </c>
      <c r="D1283" s="15">
        <v>40000</v>
      </c>
      <c r="E1283" s="16">
        <f t="shared" si="171"/>
        <v>40600</v>
      </c>
      <c r="F1283" s="17">
        <f t="shared" si="172"/>
        <v>40600</v>
      </c>
      <c r="G1283" s="18">
        <f t="shared" si="173"/>
        <v>0</v>
      </c>
      <c r="H1283" s="18">
        <v>1</v>
      </c>
      <c r="I1283" s="32" t="s">
        <v>11</v>
      </c>
      <c r="J1283" s="32">
        <v>1</v>
      </c>
      <c r="K1283" s="26">
        <v>50000</v>
      </c>
      <c r="L1283" s="21">
        <f t="shared" si="174"/>
        <v>0.23152709359605911</v>
      </c>
      <c r="M1283" s="22">
        <v>48000</v>
      </c>
      <c r="N1283" s="23">
        <f t="shared" si="178"/>
        <v>48000</v>
      </c>
      <c r="O1283" s="21">
        <f t="shared" si="175"/>
        <v>0.18226600985221675</v>
      </c>
      <c r="P1283" s="24">
        <v>48000</v>
      </c>
      <c r="Q1283" s="18">
        <f t="shared" si="176"/>
        <v>48000</v>
      </c>
      <c r="R1283" s="21">
        <f t="shared" si="177"/>
        <v>0.18226600985221675</v>
      </c>
    </row>
    <row r="1284" spans="1:18" ht="15.5" x14ac:dyDescent="0.45">
      <c r="A1284" s="12" t="s">
        <v>2609</v>
      </c>
      <c r="B1284" s="25" t="s">
        <v>2610</v>
      </c>
      <c r="C1284" s="14" t="s">
        <v>10</v>
      </c>
      <c r="D1284" s="15">
        <v>10000</v>
      </c>
      <c r="E1284" s="16">
        <f t="shared" si="171"/>
        <v>10150</v>
      </c>
      <c r="F1284" s="17">
        <f t="shared" si="172"/>
        <v>10150</v>
      </c>
      <c r="G1284" s="18">
        <f t="shared" si="173"/>
        <v>0</v>
      </c>
      <c r="H1284" s="18">
        <v>100</v>
      </c>
      <c r="I1284" s="19" t="s">
        <v>11</v>
      </c>
      <c r="J1284" s="19">
        <v>1</v>
      </c>
      <c r="K1284" s="26">
        <v>13000</v>
      </c>
      <c r="L1284" s="21">
        <f t="shared" si="174"/>
        <v>0.28078817733990147</v>
      </c>
      <c r="M1284" s="22">
        <v>12500</v>
      </c>
      <c r="N1284" s="23">
        <f t="shared" si="178"/>
        <v>12500</v>
      </c>
      <c r="O1284" s="21">
        <f t="shared" si="175"/>
        <v>0.23152709359605911</v>
      </c>
      <c r="P1284" s="24">
        <v>12000</v>
      </c>
      <c r="Q1284" s="18">
        <f t="shared" si="176"/>
        <v>12000</v>
      </c>
      <c r="R1284" s="21">
        <f t="shared" si="177"/>
        <v>0.18226600985221675</v>
      </c>
    </row>
    <row r="1285" spans="1:18" ht="16.5" x14ac:dyDescent="0.45">
      <c r="A1285" s="12" t="s">
        <v>2611</v>
      </c>
      <c r="B1285" s="25" t="s">
        <v>2612</v>
      </c>
      <c r="C1285" s="14" t="s">
        <v>10</v>
      </c>
      <c r="D1285" s="93">
        <f>240000/12</f>
        <v>20000</v>
      </c>
      <c r="E1285" s="16">
        <f t="shared" si="171"/>
        <v>20300</v>
      </c>
      <c r="F1285" s="17">
        <f t="shared" si="172"/>
        <v>20300</v>
      </c>
      <c r="G1285" s="18">
        <f t="shared" si="173"/>
        <v>0</v>
      </c>
      <c r="H1285" s="18">
        <v>100</v>
      </c>
      <c r="I1285" s="19" t="s">
        <v>11</v>
      </c>
      <c r="J1285" s="19">
        <v>1</v>
      </c>
      <c r="K1285" s="26">
        <v>30000</v>
      </c>
      <c r="L1285" s="21">
        <f t="shared" si="174"/>
        <v>0.47783251231527096</v>
      </c>
      <c r="M1285" s="22">
        <v>29000</v>
      </c>
      <c r="N1285" s="23">
        <f t="shared" si="178"/>
        <v>29000</v>
      </c>
      <c r="O1285" s="21">
        <f t="shared" si="175"/>
        <v>0.42857142857142855</v>
      </c>
      <c r="P1285" s="24">
        <v>28000</v>
      </c>
      <c r="Q1285" s="18">
        <f t="shared" si="176"/>
        <v>28000</v>
      </c>
      <c r="R1285" s="21">
        <f t="shared" si="177"/>
        <v>0.37931034482758619</v>
      </c>
    </row>
    <row r="1286" spans="1:18" ht="15.5" x14ac:dyDescent="0.45">
      <c r="A1286" s="12" t="s">
        <v>2613</v>
      </c>
      <c r="B1286" s="25" t="s">
        <v>2614</v>
      </c>
      <c r="C1286" s="14" t="s">
        <v>32</v>
      </c>
      <c r="D1286" s="15">
        <v>25339</v>
      </c>
      <c r="E1286" s="16">
        <f t="shared" si="171"/>
        <v>25719.084999999999</v>
      </c>
      <c r="F1286" s="17">
        <f t="shared" si="172"/>
        <v>2571.9085</v>
      </c>
      <c r="G1286" s="18">
        <f t="shared" si="173"/>
        <v>0</v>
      </c>
      <c r="H1286" s="18">
        <v>100</v>
      </c>
      <c r="I1286" s="19" t="s">
        <v>29</v>
      </c>
      <c r="J1286" s="19">
        <v>10</v>
      </c>
      <c r="K1286" s="26">
        <v>5000</v>
      </c>
      <c r="L1286" s="21">
        <f t="shared" si="174"/>
        <v>0.94408160321411128</v>
      </c>
      <c r="M1286" s="22">
        <v>30000</v>
      </c>
      <c r="N1286" s="23">
        <f t="shared" si="178"/>
        <v>3000</v>
      </c>
      <c r="O1286" s="21">
        <f t="shared" si="175"/>
        <v>0.16644896192846673</v>
      </c>
      <c r="P1286" s="24">
        <v>29000</v>
      </c>
      <c r="Q1286" s="18">
        <f t="shared" si="176"/>
        <v>2900</v>
      </c>
      <c r="R1286" s="21">
        <f t="shared" si="177"/>
        <v>0.12756732986418451</v>
      </c>
    </row>
    <row r="1287" spans="1:18" ht="15.5" x14ac:dyDescent="0.45">
      <c r="A1287" s="12" t="s">
        <v>2615</v>
      </c>
      <c r="B1287" s="25" t="s">
        <v>2616</v>
      </c>
      <c r="C1287" s="14" t="s">
        <v>32</v>
      </c>
      <c r="D1287" s="15">
        <v>4400</v>
      </c>
      <c r="E1287" s="16">
        <f t="shared" si="171"/>
        <v>4466</v>
      </c>
      <c r="F1287" s="17">
        <f t="shared" si="172"/>
        <v>4466</v>
      </c>
      <c r="G1287" s="18">
        <f t="shared" si="173"/>
        <v>0</v>
      </c>
      <c r="H1287" s="18">
        <v>100</v>
      </c>
      <c r="I1287" s="19" t="s">
        <v>33</v>
      </c>
      <c r="J1287" s="19">
        <v>1</v>
      </c>
      <c r="K1287" s="26">
        <v>6000</v>
      </c>
      <c r="L1287" s="21">
        <f t="shared" si="174"/>
        <v>0.34348410210479174</v>
      </c>
      <c r="M1287" s="22">
        <v>5500</v>
      </c>
      <c r="N1287" s="23">
        <f t="shared" si="178"/>
        <v>5500</v>
      </c>
      <c r="O1287" s="21">
        <f t="shared" si="175"/>
        <v>0.23152709359605911</v>
      </c>
      <c r="P1287" s="24">
        <v>5200</v>
      </c>
      <c r="Q1287" s="18">
        <f t="shared" si="176"/>
        <v>5200</v>
      </c>
      <c r="R1287" s="21">
        <f t="shared" si="177"/>
        <v>0.16435288849081953</v>
      </c>
    </row>
    <row r="1288" spans="1:18" ht="15.5" x14ac:dyDescent="0.45">
      <c r="A1288" s="12" t="s">
        <v>2617</v>
      </c>
      <c r="B1288" s="25" t="s">
        <v>2618</v>
      </c>
      <c r="C1288" s="14" t="s">
        <v>32</v>
      </c>
      <c r="D1288" s="15">
        <v>3081</v>
      </c>
      <c r="E1288" s="16">
        <f t="shared" si="171"/>
        <v>3127.2150000000001</v>
      </c>
      <c r="F1288" s="17">
        <f t="shared" si="172"/>
        <v>3127.2150000000001</v>
      </c>
      <c r="G1288" s="18">
        <f t="shared" si="173"/>
        <v>0</v>
      </c>
      <c r="H1288" s="18">
        <v>1</v>
      </c>
      <c r="I1288" s="19" t="s">
        <v>33</v>
      </c>
      <c r="J1288" s="19">
        <v>1</v>
      </c>
      <c r="K1288" s="26">
        <v>5000</v>
      </c>
      <c r="L1288" s="21">
        <f t="shared" si="174"/>
        <v>0.59886672326654855</v>
      </c>
      <c r="M1288" s="22">
        <v>4500</v>
      </c>
      <c r="N1288" s="23">
        <f t="shared" si="178"/>
        <v>4500</v>
      </c>
      <c r="O1288" s="21">
        <f t="shared" si="175"/>
        <v>0.43898005093989373</v>
      </c>
      <c r="P1288" s="24">
        <v>4200</v>
      </c>
      <c r="Q1288" s="18">
        <f t="shared" si="176"/>
        <v>4200</v>
      </c>
      <c r="R1288" s="21">
        <f t="shared" si="177"/>
        <v>0.34304804754390084</v>
      </c>
    </row>
    <row r="1289" spans="1:18" ht="15.5" x14ac:dyDescent="0.45">
      <c r="A1289" s="12" t="s">
        <v>2619</v>
      </c>
      <c r="B1289" s="25" t="s">
        <v>2620</v>
      </c>
      <c r="C1289" s="14" t="s">
        <v>32</v>
      </c>
      <c r="D1289" s="106">
        <v>76030</v>
      </c>
      <c r="E1289" s="16">
        <f t="shared" si="171"/>
        <v>77170.45</v>
      </c>
      <c r="F1289" s="17">
        <f t="shared" si="172"/>
        <v>15434.09</v>
      </c>
      <c r="G1289" s="18">
        <f t="shared" si="173"/>
        <v>0</v>
      </c>
      <c r="H1289" s="18">
        <v>100</v>
      </c>
      <c r="I1289" s="19" t="s">
        <v>29</v>
      </c>
      <c r="J1289" s="19">
        <v>5</v>
      </c>
      <c r="K1289" s="26">
        <v>20000</v>
      </c>
      <c r="L1289" s="21">
        <f t="shared" si="174"/>
        <v>0.29583279610265328</v>
      </c>
      <c r="M1289" s="22">
        <v>92000</v>
      </c>
      <c r="N1289" s="23">
        <f t="shared" si="178"/>
        <v>18400</v>
      </c>
      <c r="O1289" s="21">
        <f t="shared" si="175"/>
        <v>0.19216617241444101</v>
      </c>
      <c r="P1289" s="24">
        <v>90000</v>
      </c>
      <c r="Q1289" s="18">
        <f t="shared" si="176"/>
        <v>18000</v>
      </c>
      <c r="R1289" s="21">
        <f t="shared" si="177"/>
        <v>0.16624951649238795</v>
      </c>
    </row>
    <row r="1290" spans="1:18" ht="15.5" x14ac:dyDescent="0.45">
      <c r="A1290" s="12" t="s">
        <v>2621</v>
      </c>
      <c r="B1290" s="25" t="s">
        <v>2622</v>
      </c>
      <c r="C1290" s="14" t="s">
        <v>24</v>
      </c>
      <c r="D1290" s="27">
        <v>6935</v>
      </c>
      <c r="E1290" s="16">
        <f t="shared" si="171"/>
        <v>7039.0249999999996</v>
      </c>
      <c r="F1290" s="17">
        <f t="shared" si="172"/>
        <v>7039.0249999999996</v>
      </c>
      <c r="G1290" s="18">
        <f t="shared" si="173"/>
        <v>0</v>
      </c>
      <c r="H1290" s="18">
        <v>1</v>
      </c>
      <c r="I1290" s="32" t="s">
        <v>48</v>
      </c>
      <c r="J1290" s="32">
        <v>1</v>
      </c>
      <c r="K1290" s="26">
        <v>10000</v>
      </c>
      <c r="L1290" s="21">
        <f t="shared" si="174"/>
        <v>0.42065129758737901</v>
      </c>
      <c r="M1290" s="22">
        <v>10000</v>
      </c>
      <c r="N1290" s="23">
        <f t="shared" si="178"/>
        <v>10000</v>
      </c>
      <c r="O1290" s="21">
        <f t="shared" si="175"/>
        <v>0.42065129758737901</v>
      </c>
      <c r="P1290" s="24">
        <v>8000</v>
      </c>
      <c r="Q1290" s="18">
        <f t="shared" si="176"/>
        <v>8000</v>
      </c>
      <c r="R1290" s="21">
        <f t="shared" si="177"/>
        <v>0.13652103806990321</v>
      </c>
    </row>
    <row r="1291" spans="1:18" ht="15.5" x14ac:dyDescent="0.45">
      <c r="A1291" s="12" t="s">
        <v>2623</v>
      </c>
      <c r="B1291" s="25" t="s">
        <v>2624</v>
      </c>
      <c r="C1291" s="14" t="s">
        <v>24</v>
      </c>
      <c r="D1291" s="27">
        <v>15516</v>
      </c>
      <c r="E1291" s="16">
        <f t="shared" si="171"/>
        <v>15748.74</v>
      </c>
      <c r="F1291" s="17">
        <f t="shared" si="172"/>
        <v>15748.74</v>
      </c>
      <c r="G1291" s="18">
        <f t="shared" si="173"/>
        <v>0</v>
      </c>
      <c r="H1291" s="18">
        <v>1</v>
      </c>
      <c r="I1291" s="32" t="s">
        <v>48</v>
      </c>
      <c r="J1291" s="32">
        <v>1</v>
      </c>
      <c r="K1291" s="26">
        <v>20000</v>
      </c>
      <c r="L1291" s="21">
        <f t="shared" si="174"/>
        <v>0.26994286527049149</v>
      </c>
      <c r="M1291" s="22">
        <v>19000</v>
      </c>
      <c r="N1291" s="23">
        <f t="shared" si="178"/>
        <v>19000</v>
      </c>
      <c r="O1291" s="21">
        <f t="shared" si="175"/>
        <v>0.20644572200696693</v>
      </c>
      <c r="P1291" s="24">
        <v>19000</v>
      </c>
      <c r="Q1291" s="18">
        <f t="shared" si="176"/>
        <v>19000</v>
      </c>
      <c r="R1291" s="21">
        <f t="shared" si="177"/>
        <v>0.20644572200696693</v>
      </c>
    </row>
    <row r="1292" spans="1:18" ht="15.5" x14ac:dyDescent="0.45">
      <c r="A1292" s="12" t="s">
        <v>2625</v>
      </c>
      <c r="B1292" s="25" t="s">
        <v>2626</v>
      </c>
      <c r="C1292" s="14" t="s">
        <v>24</v>
      </c>
      <c r="D1292" s="27">
        <v>5798</v>
      </c>
      <c r="E1292" s="16">
        <f t="shared" si="171"/>
        <v>5884.97</v>
      </c>
      <c r="F1292" s="17">
        <f t="shared" si="172"/>
        <v>5884.97</v>
      </c>
      <c r="G1292" s="18">
        <f t="shared" si="173"/>
        <v>0</v>
      </c>
      <c r="H1292" s="18">
        <v>1</v>
      </c>
      <c r="I1292" s="32" t="s">
        <v>48</v>
      </c>
      <c r="J1292" s="32">
        <v>1</v>
      </c>
      <c r="K1292" s="26">
        <v>7500</v>
      </c>
      <c r="L1292" s="21">
        <f t="shared" si="174"/>
        <v>0.27443300475618393</v>
      </c>
      <c r="M1292" s="22">
        <v>7000</v>
      </c>
      <c r="N1292" s="23">
        <f t="shared" si="178"/>
        <v>7000</v>
      </c>
      <c r="O1292" s="21">
        <f t="shared" si="175"/>
        <v>0.189470804439105</v>
      </c>
      <c r="P1292" s="24">
        <v>6800</v>
      </c>
      <c r="Q1292" s="18">
        <f t="shared" si="176"/>
        <v>6800</v>
      </c>
      <c r="R1292" s="21">
        <f t="shared" si="177"/>
        <v>0.15548592431227343</v>
      </c>
    </row>
    <row r="1293" spans="1:18" ht="15.5" x14ac:dyDescent="0.45">
      <c r="A1293" s="12" t="s">
        <v>2627</v>
      </c>
      <c r="B1293" s="25" t="s">
        <v>2628</v>
      </c>
      <c r="C1293" s="14" t="s">
        <v>24</v>
      </c>
      <c r="D1293" s="27">
        <v>10250</v>
      </c>
      <c r="E1293" s="16">
        <f t="shared" si="171"/>
        <v>10403.75</v>
      </c>
      <c r="F1293" s="17">
        <f t="shared" si="172"/>
        <v>10403.75</v>
      </c>
      <c r="G1293" s="18">
        <f t="shared" si="173"/>
        <v>0</v>
      </c>
      <c r="H1293" s="18">
        <v>1</v>
      </c>
      <c r="I1293" s="32" t="s">
        <v>48</v>
      </c>
      <c r="J1293" s="32">
        <v>1</v>
      </c>
      <c r="K1293" s="26">
        <v>12500</v>
      </c>
      <c r="L1293" s="21">
        <f t="shared" si="174"/>
        <v>0.20148984741078937</v>
      </c>
      <c r="M1293" s="22">
        <v>12000</v>
      </c>
      <c r="N1293" s="23">
        <f t="shared" si="178"/>
        <v>12000</v>
      </c>
      <c r="O1293" s="21">
        <f t="shared" si="175"/>
        <v>0.1534302535143578</v>
      </c>
      <c r="P1293" s="24">
        <v>12000</v>
      </c>
      <c r="Q1293" s="18">
        <f t="shared" si="176"/>
        <v>12000</v>
      </c>
      <c r="R1293" s="21">
        <f t="shared" si="177"/>
        <v>0.1534302535143578</v>
      </c>
    </row>
    <row r="1294" spans="1:18" ht="15.5" x14ac:dyDescent="0.45">
      <c r="A1294" s="12" t="s">
        <v>2629</v>
      </c>
      <c r="B1294" s="25" t="s">
        <v>2630</v>
      </c>
      <c r="C1294" s="14" t="s">
        <v>24</v>
      </c>
      <c r="D1294" s="27">
        <v>32407</v>
      </c>
      <c r="E1294" s="16">
        <f t="shared" si="171"/>
        <v>32893.105000000003</v>
      </c>
      <c r="F1294" s="17">
        <f t="shared" si="172"/>
        <v>32893.105000000003</v>
      </c>
      <c r="G1294" s="18">
        <f t="shared" si="173"/>
        <v>0</v>
      </c>
      <c r="H1294" s="18">
        <v>100</v>
      </c>
      <c r="I1294" s="32" t="s">
        <v>48</v>
      </c>
      <c r="J1294" s="32">
        <v>1</v>
      </c>
      <c r="K1294" s="26">
        <v>40000</v>
      </c>
      <c r="L1294" s="21">
        <f t="shared" si="174"/>
        <v>0.21606032632066799</v>
      </c>
      <c r="M1294" s="22">
        <v>39000</v>
      </c>
      <c r="N1294" s="23">
        <f t="shared" si="178"/>
        <v>39000</v>
      </c>
      <c r="O1294" s="21">
        <f t="shared" si="175"/>
        <v>0.18565881816265128</v>
      </c>
      <c r="P1294" s="24">
        <v>37000</v>
      </c>
      <c r="Q1294" s="18">
        <f t="shared" si="176"/>
        <v>37000</v>
      </c>
      <c r="R1294" s="21">
        <f t="shared" si="177"/>
        <v>0.1248558018466179</v>
      </c>
    </row>
    <row r="1295" spans="1:18" ht="15.5" x14ac:dyDescent="0.45">
      <c r="A1295" s="12" t="s">
        <v>2631</v>
      </c>
      <c r="B1295" s="25" t="s">
        <v>2632</v>
      </c>
      <c r="C1295" s="14" t="s">
        <v>24</v>
      </c>
      <c r="D1295" s="27">
        <v>47753</v>
      </c>
      <c r="E1295" s="16">
        <f t="shared" ref="E1295:E1359" si="179">(D1295*1.5%)+D1295</f>
        <v>48469.294999999998</v>
      </c>
      <c r="F1295" s="17">
        <f t="shared" si="172"/>
        <v>48469.294999999998</v>
      </c>
      <c r="G1295" s="18">
        <f t="shared" si="173"/>
        <v>0</v>
      </c>
      <c r="H1295" s="18">
        <v>2</v>
      </c>
      <c r="I1295" s="32" t="s">
        <v>48</v>
      </c>
      <c r="J1295" s="32">
        <v>1</v>
      </c>
      <c r="K1295" s="26">
        <v>58000</v>
      </c>
      <c r="L1295" s="21">
        <f t="shared" si="174"/>
        <v>0.1966338689267092</v>
      </c>
      <c r="M1295" s="22">
        <v>57000</v>
      </c>
      <c r="N1295" s="23">
        <f t="shared" si="178"/>
        <v>57000</v>
      </c>
      <c r="O1295" s="21">
        <f t="shared" si="175"/>
        <v>0.17600225049693835</v>
      </c>
      <c r="P1295" s="24">
        <v>55000</v>
      </c>
      <c r="Q1295" s="18">
        <f t="shared" si="176"/>
        <v>55000</v>
      </c>
      <c r="R1295" s="21">
        <f t="shared" si="177"/>
        <v>0.13473901363739665</v>
      </c>
    </row>
    <row r="1296" spans="1:18" ht="15.5" x14ac:dyDescent="0.45">
      <c r="A1296" s="12" t="s">
        <v>2633</v>
      </c>
      <c r="B1296" s="25" t="s">
        <v>2634</v>
      </c>
      <c r="C1296" s="14" t="s">
        <v>32</v>
      </c>
      <c r="D1296" s="15">
        <v>3800</v>
      </c>
      <c r="E1296" s="16">
        <f t="shared" si="179"/>
        <v>3857</v>
      </c>
      <c r="F1296" s="17">
        <f t="shared" si="172"/>
        <v>3857</v>
      </c>
      <c r="G1296" s="18">
        <f t="shared" si="173"/>
        <v>0</v>
      </c>
      <c r="H1296" s="18">
        <v>100</v>
      </c>
      <c r="I1296" s="19" t="s">
        <v>33</v>
      </c>
      <c r="J1296" s="19">
        <v>1</v>
      </c>
      <c r="K1296" s="107">
        <v>7000</v>
      </c>
      <c r="L1296" s="21">
        <f t="shared" si="174"/>
        <v>0.81488203266787662</v>
      </c>
      <c r="M1296" s="22">
        <v>5000</v>
      </c>
      <c r="N1296" s="23">
        <f t="shared" si="178"/>
        <v>5000</v>
      </c>
      <c r="O1296" s="21">
        <f t="shared" si="175"/>
        <v>0.2963443090484833</v>
      </c>
      <c r="P1296" s="24">
        <v>5000</v>
      </c>
      <c r="Q1296" s="18">
        <f t="shared" si="176"/>
        <v>5000</v>
      </c>
      <c r="R1296" s="21">
        <f t="shared" si="177"/>
        <v>0.2963443090484833</v>
      </c>
    </row>
    <row r="1297" spans="1:18" ht="15.5" x14ac:dyDescent="0.45">
      <c r="A1297" s="12" t="s">
        <v>2635</v>
      </c>
      <c r="B1297" s="25" t="s">
        <v>2636</v>
      </c>
      <c r="C1297" s="14" t="s">
        <v>32</v>
      </c>
      <c r="D1297" s="15">
        <v>42500</v>
      </c>
      <c r="E1297" s="16">
        <f t="shared" si="179"/>
        <v>43137.5</v>
      </c>
      <c r="F1297" s="17">
        <f t="shared" ref="F1297:F1361" si="180">E1297/J1297</f>
        <v>4313.75</v>
      </c>
      <c r="G1297" s="18">
        <f t="shared" ref="G1297:G1361" si="181">F1297*T1297</f>
        <v>0</v>
      </c>
      <c r="H1297" s="18">
        <v>100</v>
      </c>
      <c r="I1297" s="19" t="s">
        <v>29</v>
      </c>
      <c r="J1297" s="19">
        <v>10</v>
      </c>
      <c r="K1297" s="26">
        <v>10000</v>
      </c>
      <c r="L1297" s="21">
        <f t="shared" ref="L1297:L1361" si="182">(K1297-F1297)/F1297</f>
        <v>1.3181686467690525</v>
      </c>
      <c r="M1297" s="22">
        <v>55000</v>
      </c>
      <c r="N1297" s="23">
        <f t="shared" si="178"/>
        <v>5500</v>
      </c>
      <c r="O1297" s="21">
        <f t="shared" ref="O1297:O1361" si="183">(N1297-F1297)/F1297</f>
        <v>0.27499275572297882</v>
      </c>
      <c r="P1297" s="24">
        <v>50000</v>
      </c>
      <c r="Q1297" s="18">
        <f t="shared" si="176"/>
        <v>5000</v>
      </c>
      <c r="R1297" s="21">
        <f t="shared" si="177"/>
        <v>0.15908432338452622</v>
      </c>
    </row>
    <row r="1298" spans="1:18" ht="15.5" x14ac:dyDescent="0.45">
      <c r="A1298" s="12" t="s">
        <v>2637</v>
      </c>
      <c r="B1298" s="25" t="s">
        <v>2638</v>
      </c>
      <c r="C1298" s="14" t="s">
        <v>24</v>
      </c>
      <c r="D1298" s="108">
        <v>34500</v>
      </c>
      <c r="E1298" s="16">
        <f t="shared" si="179"/>
        <v>35017.5</v>
      </c>
      <c r="F1298" s="17">
        <f t="shared" si="180"/>
        <v>3501.75</v>
      </c>
      <c r="G1298" s="18">
        <f t="shared" si="181"/>
        <v>0</v>
      </c>
      <c r="H1298" s="18">
        <v>100</v>
      </c>
      <c r="I1298" s="19" t="s">
        <v>29</v>
      </c>
      <c r="J1298" s="19">
        <v>10</v>
      </c>
      <c r="K1298" s="26">
        <v>5000</v>
      </c>
      <c r="L1298" s="21">
        <f t="shared" si="182"/>
        <v>0.42785749982151783</v>
      </c>
      <c r="M1298" s="22">
        <v>42000</v>
      </c>
      <c r="N1298" s="23">
        <f t="shared" si="178"/>
        <v>4200</v>
      </c>
      <c r="O1298" s="21">
        <f t="shared" si="183"/>
        <v>0.19940029985007496</v>
      </c>
      <c r="P1298" s="24">
        <v>40000</v>
      </c>
      <c r="Q1298" s="18">
        <f t="shared" si="176"/>
        <v>4000</v>
      </c>
      <c r="R1298" s="21">
        <f t="shared" si="177"/>
        <v>0.14228599985721424</v>
      </c>
    </row>
    <row r="1299" spans="1:18" ht="15.5" x14ac:dyDescent="0.45">
      <c r="A1299" s="12" t="s">
        <v>2639</v>
      </c>
      <c r="B1299" s="25" t="s">
        <v>2640</v>
      </c>
      <c r="C1299" s="14" t="s">
        <v>24</v>
      </c>
      <c r="D1299" s="109">
        <v>6249</v>
      </c>
      <c r="E1299" s="16">
        <f t="shared" si="179"/>
        <v>6342.7349999999997</v>
      </c>
      <c r="F1299" s="17">
        <f t="shared" si="180"/>
        <v>6342.7349999999997</v>
      </c>
      <c r="G1299" s="18">
        <f t="shared" si="181"/>
        <v>0</v>
      </c>
      <c r="H1299" s="18">
        <v>100</v>
      </c>
      <c r="I1299" s="32" t="s">
        <v>48</v>
      </c>
      <c r="J1299" s="32">
        <v>1</v>
      </c>
      <c r="K1299" s="26">
        <v>7500</v>
      </c>
      <c r="L1299" s="21">
        <f t="shared" si="182"/>
        <v>0.18245520268464635</v>
      </c>
      <c r="M1299" s="22">
        <v>7500</v>
      </c>
      <c r="N1299" s="23">
        <f t="shared" si="178"/>
        <v>7500</v>
      </c>
      <c r="O1299" s="21">
        <f t="shared" si="183"/>
        <v>0.18245520268464635</v>
      </c>
      <c r="P1299" s="24">
        <v>7200</v>
      </c>
      <c r="Q1299" s="18">
        <f t="shared" si="176"/>
        <v>7200</v>
      </c>
      <c r="R1299" s="21">
        <f t="shared" si="177"/>
        <v>0.13515699457726049</v>
      </c>
    </row>
    <row r="1300" spans="1:18" ht="15.5" x14ac:dyDescent="0.45">
      <c r="A1300" s="12" t="s">
        <v>2641</v>
      </c>
      <c r="B1300" s="25" t="s">
        <v>2642</v>
      </c>
      <c r="C1300" s="14" t="s">
        <v>24</v>
      </c>
      <c r="D1300" s="103">
        <v>28500</v>
      </c>
      <c r="E1300" s="16">
        <f t="shared" si="179"/>
        <v>28927.5</v>
      </c>
      <c r="F1300" s="17">
        <f t="shared" si="180"/>
        <v>2892.75</v>
      </c>
      <c r="G1300" s="18">
        <f t="shared" si="181"/>
        <v>0</v>
      </c>
      <c r="H1300" s="18">
        <v>100</v>
      </c>
      <c r="I1300" s="19" t="s">
        <v>29</v>
      </c>
      <c r="J1300" s="19">
        <v>10</v>
      </c>
      <c r="K1300" s="26">
        <v>4000</v>
      </c>
      <c r="L1300" s="21">
        <f t="shared" si="182"/>
        <v>0.38276726298504882</v>
      </c>
      <c r="M1300" s="22">
        <v>36000</v>
      </c>
      <c r="N1300" s="23">
        <f t="shared" si="178"/>
        <v>3600</v>
      </c>
      <c r="O1300" s="21">
        <f t="shared" si="183"/>
        <v>0.24449053668654394</v>
      </c>
      <c r="P1300" s="24">
        <v>34500</v>
      </c>
      <c r="Q1300" s="18">
        <f t="shared" ref="Q1300:Q1364" si="184">P1300/J1300</f>
        <v>3450</v>
      </c>
      <c r="R1300" s="21">
        <f t="shared" si="177"/>
        <v>0.19263676432460461</v>
      </c>
    </row>
    <row r="1301" spans="1:18" ht="15.5" x14ac:dyDescent="0.45">
      <c r="A1301" s="12" t="s">
        <v>2643</v>
      </c>
      <c r="B1301" s="25" t="s">
        <v>2644</v>
      </c>
      <c r="C1301" s="14" t="s">
        <v>24</v>
      </c>
      <c r="D1301" s="27">
        <v>8155</v>
      </c>
      <c r="E1301" s="16">
        <f t="shared" si="179"/>
        <v>8277.3250000000007</v>
      </c>
      <c r="F1301" s="17">
        <f t="shared" si="180"/>
        <v>8277.3250000000007</v>
      </c>
      <c r="G1301" s="18">
        <f t="shared" si="181"/>
        <v>0</v>
      </c>
      <c r="H1301" s="18">
        <v>50</v>
      </c>
      <c r="I1301" s="32" t="s">
        <v>48</v>
      </c>
      <c r="J1301" s="32">
        <v>1</v>
      </c>
      <c r="K1301" s="26">
        <v>10000</v>
      </c>
      <c r="L1301" s="21">
        <f t="shared" si="182"/>
        <v>0.20811977299429454</v>
      </c>
      <c r="M1301" s="22">
        <v>9500</v>
      </c>
      <c r="N1301" s="23">
        <f t="shared" si="178"/>
        <v>9500</v>
      </c>
      <c r="O1301" s="21">
        <f t="shared" si="183"/>
        <v>0.14771378434457982</v>
      </c>
      <c r="P1301" s="24">
        <v>9200</v>
      </c>
      <c r="Q1301" s="18">
        <f t="shared" si="184"/>
        <v>9200</v>
      </c>
      <c r="R1301" s="21">
        <f t="shared" si="177"/>
        <v>0.11147019115475099</v>
      </c>
    </row>
    <row r="1302" spans="1:18" ht="15.5" x14ac:dyDescent="0.45">
      <c r="A1302" s="12" t="s">
        <v>2645</v>
      </c>
      <c r="B1302" s="25" t="s">
        <v>2646</v>
      </c>
      <c r="C1302" s="14" t="s">
        <v>47</v>
      </c>
      <c r="D1302" s="15">
        <f>77500/25</f>
        <v>3100</v>
      </c>
      <c r="E1302" s="16">
        <f t="shared" si="179"/>
        <v>3146.5</v>
      </c>
      <c r="F1302" s="17">
        <f t="shared" si="180"/>
        <v>3146.5</v>
      </c>
      <c r="G1302" s="18">
        <f t="shared" si="181"/>
        <v>0</v>
      </c>
      <c r="H1302" s="18">
        <v>25</v>
      </c>
      <c r="I1302" s="19" t="s">
        <v>29</v>
      </c>
      <c r="J1302" s="19">
        <v>1</v>
      </c>
      <c r="K1302" s="26">
        <v>4000</v>
      </c>
      <c r="L1302" s="21">
        <f t="shared" si="182"/>
        <v>0.27125377403464168</v>
      </c>
      <c r="M1302" s="22">
        <v>3600</v>
      </c>
      <c r="N1302" s="23">
        <f t="shared" si="178"/>
        <v>3600</v>
      </c>
      <c r="O1302" s="21">
        <f t="shared" si="183"/>
        <v>0.14412839663117749</v>
      </c>
      <c r="P1302" s="24">
        <v>3600</v>
      </c>
      <c r="Q1302" s="18">
        <f t="shared" si="184"/>
        <v>3600</v>
      </c>
      <c r="R1302" s="21">
        <f t="shared" si="177"/>
        <v>0.14412839663117749</v>
      </c>
    </row>
    <row r="1303" spans="1:18" ht="15.5" x14ac:dyDescent="0.45">
      <c r="A1303" s="12" t="s">
        <v>2647</v>
      </c>
      <c r="B1303" s="25" t="s">
        <v>2648</v>
      </c>
      <c r="C1303" s="14" t="s">
        <v>32</v>
      </c>
      <c r="D1303" s="15">
        <v>75000</v>
      </c>
      <c r="E1303" s="16">
        <f t="shared" si="179"/>
        <v>76125</v>
      </c>
      <c r="F1303" s="17">
        <f t="shared" si="180"/>
        <v>3045</v>
      </c>
      <c r="G1303" s="18">
        <f t="shared" si="181"/>
        <v>0</v>
      </c>
      <c r="H1303" s="18">
        <v>25</v>
      </c>
      <c r="I1303" s="19" t="s">
        <v>29</v>
      </c>
      <c r="J1303" s="19">
        <v>25</v>
      </c>
      <c r="K1303" s="26">
        <v>3750</v>
      </c>
      <c r="L1303" s="21">
        <f t="shared" si="182"/>
        <v>0.23152709359605911</v>
      </c>
      <c r="M1303" s="22">
        <v>88000</v>
      </c>
      <c r="N1303" s="23">
        <f t="shared" si="178"/>
        <v>3520</v>
      </c>
      <c r="O1303" s="21">
        <f t="shared" si="183"/>
        <v>0.15599343185550082</v>
      </c>
      <c r="P1303" s="24">
        <v>85000</v>
      </c>
      <c r="Q1303" s="18">
        <f t="shared" si="184"/>
        <v>3400</v>
      </c>
      <c r="R1303" s="21">
        <f t="shared" si="177"/>
        <v>0.11658456486042693</v>
      </c>
    </row>
    <row r="1304" spans="1:18" ht="15.5" x14ac:dyDescent="0.45">
      <c r="A1304" s="12" t="s">
        <v>2649</v>
      </c>
      <c r="B1304" s="25" t="s">
        <v>2650</v>
      </c>
      <c r="C1304" s="14" t="s">
        <v>47</v>
      </c>
      <c r="D1304" s="15">
        <v>55354</v>
      </c>
      <c r="E1304" s="16">
        <f t="shared" si="179"/>
        <v>56184.31</v>
      </c>
      <c r="F1304" s="17">
        <f t="shared" si="180"/>
        <v>5618.4309999999996</v>
      </c>
      <c r="G1304" s="18">
        <f t="shared" si="181"/>
        <v>0</v>
      </c>
      <c r="H1304" s="18">
        <v>100</v>
      </c>
      <c r="I1304" s="19" t="s">
        <v>29</v>
      </c>
      <c r="J1304" s="19">
        <v>10</v>
      </c>
      <c r="K1304" s="26">
        <v>8000</v>
      </c>
      <c r="L1304" s="21">
        <f t="shared" si="182"/>
        <v>0.42388506684517452</v>
      </c>
      <c r="M1304" s="22">
        <v>69000</v>
      </c>
      <c r="N1304" s="23">
        <f t="shared" si="178"/>
        <v>6900</v>
      </c>
      <c r="O1304" s="21">
        <f t="shared" si="183"/>
        <v>0.22810087015396299</v>
      </c>
      <c r="P1304" s="24">
        <v>65000</v>
      </c>
      <c r="Q1304" s="18">
        <f t="shared" si="184"/>
        <v>6500</v>
      </c>
      <c r="R1304" s="21">
        <f t="shared" si="177"/>
        <v>0.15690661681170429</v>
      </c>
    </row>
    <row r="1305" spans="1:18" ht="15.5" x14ac:dyDescent="0.45">
      <c r="A1305" s="12" t="s">
        <v>2651</v>
      </c>
      <c r="B1305" s="25" t="s">
        <v>2652</v>
      </c>
      <c r="C1305" s="14" t="s">
        <v>47</v>
      </c>
      <c r="D1305" s="15">
        <v>15250</v>
      </c>
      <c r="E1305" s="16">
        <f t="shared" si="179"/>
        <v>15478.75</v>
      </c>
      <c r="F1305" s="17">
        <f t="shared" si="180"/>
        <v>1547.875</v>
      </c>
      <c r="G1305" s="18">
        <f t="shared" si="181"/>
        <v>0</v>
      </c>
      <c r="H1305" s="18">
        <v>200</v>
      </c>
      <c r="I1305" s="19" t="s">
        <v>29</v>
      </c>
      <c r="J1305" s="19">
        <v>10</v>
      </c>
      <c r="K1305" s="26">
        <v>3000</v>
      </c>
      <c r="L1305" s="21">
        <f t="shared" si="182"/>
        <v>0.93814099975773235</v>
      </c>
      <c r="M1305" s="22">
        <v>18000</v>
      </c>
      <c r="N1305" s="23">
        <f t="shared" si="178"/>
        <v>1800</v>
      </c>
      <c r="O1305" s="21">
        <f t="shared" si="183"/>
        <v>0.16288459985463943</v>
      </c>
      <c r="P1305" s="24">
        <v>17500</v>
      </c>
      <c r="Q1305" s="18">
        <f t="shared" si="184"/>
        <v>1750</v>
      </c>
      <c r="R1305" s="21">
        <f t="shared" si="177"/>
        <v>0.13058224985867722</v>
      </c>
    </row>
    <row r="1306" spans="1:18" ht="15.5" x14ac:dyDescent="0.45">
      <c r="A1306" s="12" t="s">
        <v>2653</v>
      </c>
      <c r="B1306" s="25" t="s">
        <v>2654</v>
      </c>
      <c r="C1306" s="14" t="s">
        <v>47</v>
      </c>
      <c r="D1306" s="15">
        <v>29415</v>
      </c>
      <c r="E1306" s="16">
        <f t="shared" si="179"/>
        <v>29856.224999999999</v>
      </c>
      <c r="F1306" s="17">
        <f t="shared" si="180"/>
        <v>1492.81125</v>
      </c>
      <c r="G1306" s="18">
        <f t="shared" si="181"/>
        <v>0</v>
      </c>
      <c r="H1306" s="18">
        <v>200</v>
      </c>
      <c r="I1306" s="19" t="s">
        <v>29</v>
      </c>
      <c r="J1306" s="19">
        <v>20</v>
      </c>
      <c r="K1306" s="26">
        <v>3000</v>
      </c>
      <c r="L1306" s="21">
        <f t="shared" si="182"/>
        <v>1.0096311573214631</v>
      </c>
      <c r="M1306" s="22">
        <v>36000</v>
      </c>
      <c r="N1306" s="23">
        <f t="shared" si="178"/>
        <v>1800</v>
      </c>
      <c r="O1306" s="21">
        <f t="shared" si="183"/>
        <v>0.20577869439287788</v>
      </c>
      <c r="P1306" s="24">
        <v>35000</v>
      </c>
      <c r="Q1306" s="18">
        <f t="shared" si="184"/>
        <v>1750</v>
      </c>
      <c r="R1306" s="21">
        <f t="shared" si="177"/>
        <v>0.17228484177085351</v>
      </c>
    </row>
    <row r="1307" spans="1:18" ht="15.5" x14ac:dyDescent="0.45">
      <c r="A1307" s="12" t="s">
        <v>2655</v>
      </c>
      <c r="B1307" s="25" t="s">
        <v>2656</v>
      </c>
      <c r="C1307" s="14" t="s">
        <v>32</v>
      </c>
      <c r="D1307" s="15">
        <v>5266</v>
      </c>
      <c r="E1307" s="16">
        <f t="shared" si="179"/>
        <v>5344.99</v>
      </c>
      <c r="F1307" s="17">
        <f t="shared" si="180"/>
        <v>5344.99</v>
      </c>
      <c r="G1307" s="18">
        <f t="shared" si="181"/>
        <v>0</v>
      </c>
      <c r="H1307" s="18">
        <v>20</v>
      </c>
      <c r="I1307" s="19" t="s">
        <v>33</v>
      </c>
      <c r="J1307" s="19">
        <v>1</v>
      </c>
      <c r="K1307" s="26">
        <v>10000</v>
      </c>
      <c r="L1307" s="21">
        <f t="shared" si="182"/>
        <v>0.87091089038520197</v>
      </c>
      <c r="M1307" s="22">
        <v>6800</v>
      </c>
      <c r="N1307" s="23">
        <f t="shared" si="178"/>
        <v>6800</v>
      </c>
      <c r="O1307" s="21">
        <f t="shared" si="183"/>
        <v>0.27221940546193729</v>
      </c>
      <c r="P1307" s="24">
        <v>6500</v>
      </c>
      <c r="Q1307" s="18">
        <f t="shared" si="184"/>
        <v>6500</v>
      </c>
      <c r="R1307" s="21">
        <f t="shared" si="177"/>
        <v>0.21609207875038125</v>
      </c>
    </row>
    <row r="1308" spans="1:18" ht="15.5" x14ac:dyDescent="0.45">
      <c r="A1308" s="12" t="s">
        <v>2657</v>
      </c>
      <c r="B1308" s="25" t="s">
        <v>2658</v>
      </c>
      <c r="C1308" s="14" t="s">
        <v>32</v>
      </c>
      <c r="D1308" s="66">
        <v>32500</v>
      </c>
      <c r="E1308" s="16">
        <f t="shared" si="179"/>
        <v>32987.5</v>
      </c>
      <c r="F1308" s="17">
        <f t="shared" si="180"/>
        <v>3298.75</v>
      </c>
      <c r="G1308" s="18">
        <f t="shared" si="181"/>
        <v>0</v>
      </c>
      <c r="H1308" s="18">
        <v>100</v>
      </c>
      <c r="I1308" s="32" t="s">
        <v>29</v>
      </c>
      <c r="J1308" s="32">
        <v>10</v>
      </c>
      <c r="K1308" s="29">
        <v>5000</v>
      </c>
      <c r="L1308" s="21">
        <f t="shared" si="182"/>
        <v>0.5157256536566881</v>
      </c>
      <c r="M1308" s="30">
        <v>39000</v>
      </c>
      <c r="N1308" s="23">
        <f t="shared" si="178"/>
        <v>3900</v>
      </c>
      <c r="O1308" s="21">
        <f t="shared" si="183"/>
        <v>0.18226600985221675</v>
      </c>
      <c r="P1308" s="24">
        <v>37000</v>
      </c>
      <c r="Q1308" s="18">
        <f t="shared" si="184"/>
        <v>3700</v>
      </c>
      <c r="R1308" s="21">
        <f t="shared" si="177"/>
        <v>0.12163698370594922</v>
      </c>
    </row>
    <row r="1309" spans="1:18" ht="15.5" x14ac:dyDescent="0.45">
      <c r="A1309" s="12" t="s">
        <v>2659</v>
      </c>
      <c r="B1309" s="25" t="s">
        <v>2660</v>
      </c>
      <c r="C1309" s="14" t="s">
        <v>24</v>
      </c>
      <c r="D1309" s="15">
        <v>62078</v>
      </c>
      <c r="E1309" s="16">
        <f t="shared" si="179"/>
        <v>63009.17</v>
      </c>
      <c r="F1309" s="17">
        <f t="shared" si="180"/>
        <v>4200.6113333333333</v>
      </c>
      <c r="G1309" s="18">
        <f t="shared" si="181"/>
        <v>0</v>
      </c>
      <c r="H1309" s="18">
        <v>100</v>
      </c>
      <c r="I1309" s="19" t="s">
        <v>29</v>
      </c>
      <c r="J1309" s="19">
        <v>15</v>
      </c>
      <c r="K1309" s="26">
        <v>7000</v>
      </c>
      <c r="L1309" s="21">
        <f t="shared" si="182"/>
        <v>0.66642410937963481</v>
      </c>
      <c r="M1309" s="22">
        <v>75000</v>
      </c>
      <c r="N1309" s="23">
        <f t="shared" si="178"/>
        <v>5000</v>
      </c>
      <c r="O1309" s="21">
        <f t="shared" si="183"/>
        <v>0.19030293527116768</v>
      </c>
      <c r="P1309" s="94">
        <v>73000</v>
      </c>
      <c r="Q1309" s="18">
        <f t="shared" si="184"/>
        <v>4866.666666666667</v>
      </c>
      <c r="R1309" s="21">
        <f t="shared" si="177"/>
        <v>0.15856152366393661</v>
      </c>
    </row>
    <row r="1310" spans="1:18" ht="15.5" x14ac:dyDescent="0.45">
      <c r="A1310" s="12" t="s">
        <v>2661</v>
      </c>
      <c r="B1310" s="25" t="s">
        <v>2662</v>
      </c>
      <c r="C1310" s="14" t="s">
        <v>24</v>
      </c>
      <c r="D1310" s="15">
        <v>13910</v>
      </c>
      <c r="E1310" s="16">
        <f t="shared" si="179"/>
        <v>14118.65</v>
      </c>
      <c r="F1310" s="17">
        <f t="shared" si="180"/>
        <v>14118.65</v>
      </c>
      <c r="G1310" s="18">
        <f t="shared" si="181"/>
        <v>0</v>
      </c>
      <c r="H1310" s="18">
        <v>100</v>
      </c>
      <c r="I1310" s="19" t="s">
        <v>33</v>
      </c>
      <c r="J1310" s="19">
        <v>1</v>
      </c>
      <c r="K1310" s="107">
        <v>17000</v>
      </c>
      <c r="L1310" s="21">
        <f t="shared" si="182"/>
        <v>0.20408112673662146</v>
      </c>
      <c r="M1310" s="22">
        <v>16500</v>
      </c>
      <c r="N1310" s="23">
        <f t="shared" si="178"/>
        <v>16500</v>
      </c>
      <c r="O1310" s="21">
        <f t="shared" si="183"/>
        <v>0.16866697595025024</v>
      </c>
      <c r="P1310" s="24">
        <v>16000</v>
      </c>
      <c r="Q1310" s="18">
        <f t="shared" si="184"/>
        <v>16000</v>
      </c>
      <c r="R1310" s="21">
        <f t="shared" si="177"/>
        <v>0.13325282516387901</v>
      </c>
    </row>
    <row r="1311" spans="1:18" ht="15.5" x14ac:dyDescent="0.45">
      <c r="A1311" s="12" t="s">
        <v>2663</v>
      </c>
      <c r="B1311" s="25" t="s">
        <v>2664</v>
      </c>
      <c r="C1311" s="14" t="s">
        <v>24</v>
      </c>
      <c r="D1311" s="27">
        <v>166500</v>
      </c>
      <c r="E1311" s="16">
        <f t="shared" si="179"/>
        <v>168997.5</v>
      </c>
      <c r="F1311" s="17">
        <f t="shared" si="180"/>
        <v>16899.75</v>
      </c>
      <c r="G1311" s="18">
        <f t="shared" si="181"/>
        <v>0</v>
      </c>
      <c r="H1311" s="18">
        <v>10</v>
      </c>
      <c r="I1311" s="32" t="s">
        <v>29</v>
      </c>
      <c r="J1311" s="32">
        <v>10</v>
      </c>
      <c r="K1311" s="26">
        <v>20000</v>
      </c>
      <c r="L1311" s="21">
        <f t="shared" si="182"/>
        <v>0.18344945931152828</v>
      </c>
      <c r="M1311" s="22">
        <v>195000</v>
      </c>
      <c r="N1311" s="23">
        <f t="shared" si="178"/>
        <v>19500</v>
      </c>
      <c r="O1311" s="21">
        <f t="shared" si="183"/>
        <v>0.15386322282874007</v>
      </c>
      <c r="P1311" s="24">
        <v>195000</v>
      </c>
      <c r="Q1311" s="18">
        <f t="shared" si="184"/>
        <v>19500</v>
      </c>
      <c r="R1311" s="21">
        <f t="shared" ref="R1311:R1375" si="185">(Q1311-F1311)/F1311</f>
        <v>0.15386322282874007</v>
      </c>
    </row>
    <row r="1312" spans="1:18" ht="15.5" x14ac:dyDescent="0.45">
      <c r="A1312" s="12" t="s">
        <v>2665</v>
      </c>
      <c r="B1312" s="25" t="s">
        <v>2666</v>
      </c>
      <c r="C1312" s="14" t="s">
        <v>47</v>
      </c>
      <c r="D1312" s="15">
        <v>59500</v>
      </c>
      <c r="E1312" s="16">
        <f t="shared" si="179"/>
        <v>60392.5</v>
      </c>
      <c r="F1312" s="17">
        <f t="shared" si="180"/>
        <v>4026.1666666666665</v>
      </c>
      <c r="G1312" s="18">
        <f t="shared" si="181"/>
        <v>0</v>
      </c>
      <c r="H1312" s="18">
        <v>100</v>
      </c>
      <c r="I1312" s="19" t="s">
        <v>29</v>
      </c>
      <c r="J1312" s="19">
        <v>15</v>
      </c>
      <c r="K1312" s="26">
        <v>7000</v>
      </c>
      <c r="L1312" s="21">
        <f t="shared" si="182"/>
        <v>0.73862648507678941</v>
      </c>
      <c r="M1312" s="22">
        <v>71000</v>
      </c>
      <c r="N1312" s="23">
        <f t="shared" si="178"/>
        <v>4733.333333333333</v>
      </c>
      <c r="O1312" s="21">
        <f t="shared" si="183"/>
        <v>0.175642670861448</v>
      </c>
      <c r="P1312" s="24">
        <v>69000</v>
      </c>
      <c r="Q1312" s="18">
        <f t="shared" si="184"/>
        <v>4600</v>
      </c>
      <c r="R1312" s="21">
        <f t="shared" si="185"/>
        <v>0.14252597590760446</v>
      </c>
    </row>
    <row r="1313" spans="1:18" ht="15.5" x14ac:dyDescent="0.45">
      <c r="A1313" s="12" t="s">
        <v>2667</v>
      </c>
      <c r="B1313" s="25" t="s">
        <v>2668</v>
      </c>
      <c r="C1313" s="14" t="s">
        <v>47</v>
      </c>
      <c r="D1313" s="15">
        <v>7475</v>
      </c>
      <c r="E1313" s="16">
        <f t="shared" si="179"/>
        <v>7587.125</v>
      </c>
      <c r="F1313" s="17">
        <f t="shared" si="180"/>
        <v>7587.125</v>
      </c>
      <c r="G1313" s="18">
        <f t="shared" si="181"/>
        <v>0</v>
      </c>
      <c r="H1313" s="18">
        <v>100</v>
      </c>
      <c r="I1313" s="32" t="s">
        <v>48</v>
      </c>
      <c r="J1313" s="32">
        <v>1</v>
      </c>
      <c r="K1313" s="26">
        <v>10000</v>
      </c>
      <c r="L1313" s="21">
        <f t="shared" si="182"/>
        <v>0.31802230752755489</v>
      </c>
      <c r="M1313" s="22">
        <v>8700</v>
      </c>
      <c r="N1313" s="23">
        <f t="shared" si="178"/>
        <v>8700</v>
      </c>
      <c r="O1313" s="21">
        <f t="shared" si="183"/>
        <v>0.14667940754897277</v>
      </c>
      <c r="P1313" s="24">
        <v>8600</v>
      </c>
      <c r="Q1313" s="18">
        <f t="shared" si="184"/>
        <v>8600</v>
      </c>
      <c r="R1313" s="21">
        <f t="shared" si="185"/>
        <v>0.13349918447369721</v>
      </c>
    </row>
    <row r="1314" spans="1:18" ht="15.5" x14ac:dyDescent="0.45">
      <c r="A1314" s="12" t="s">
        <v>2669</v>
      </c>
      <c r="B1314" s="25" t="s">
        <v>2670</v>
      </c>
      <c r="C1314" s="14" t="s">
        <v>24</v>
      </c>
      <c r="D1314" s="15">
        <v>23250</v>
      </c>
      <c r="E1314" s="16">
        <f t="shared" si="179"/>
        <v>23598.75</v>
      </c>
      <c r="F1314" s="17">
        <f t="shared" si="180"/>
        <v>23598.75</v>
      </c>
      <c r="G1314" s="18">
        <f t="shared" si="181"/>
        <v>0</v>
      </c>
      <c r="H1314" s="18">
        <v>2</v>
      </c>
      <c r="I1314" s="19" t="s">
        <v>33</v>
      </c>
      <c r="J1314" s="19">
        <v>1</v>
      </c>
      <c r="K1314" s="26">
        <v>28000</v>
      </c>
      <c r="L1314" s="21">
        <f t="shared" si="182"/>
        <v>0.18650352243233223</v>
      </c>
      <c r="M1314" s="22">
        <v>27000</v>
      </c>
      <c r="N1314" s="23">
        <f t="shared" si="178"/>
        <v>27000</v>
      </c>
      <c r="O1314" s="21">
        <f t="shared" si="183"/>
        <v>0.14412839663117749</v>
      </c>
      <c r="P1314" s="24">
        <v>27000</v>
      </c>
      <c r="Q1314" s="18">
        <f t="shared" si="184"/>
        <v>27000</v>
      </c>
      <c r="R1314" s="21">
        <f t="shared" si="185"/>
        <v>0.14412839663117749</v>
      </c>
    </row>
    <row r="1315" spans="1:18" ht="15.5" x14ac:dyDescent="0.45">
      <c r="A1315" s="12" t="s">
        <v>2671</v>
      </c>
      <c r="B1315" s="25" t="s">
        <v>2672</v>
      </c>
      <c r="C1315" s="14" t="s">
        <v>2673</v>
      </c>
      <c r="D1315" s="15">
        <v>28800</v>
      </c>
      <c r="E1315" s="16">
        <f t="shared" si="179"/>
        <v>29232</v>
      </c>
      <c r="F1315" s="17">
        <f t="shared" si="180"/>
        <v>29232</v>
      </c>
      <c r="G1315" s="18">
        <f t="shared" si="181"/>
        <v>0</v>
      </c>
      <c r="H1315" s="18">
        <v>2</v>
      </c>
      <c r="I1315" s="19" t="s">
        <v>33</v>
      </c>
      <c r="J1315" s="19">
        <v>1</v>
      </c>
      <c r="K1315" s="26">
        <v>35000</v>
      </c>
      <c r="L1315" s="21">
        <f t="shared" si="182"/>
        <v>0.19731800766283525</v>
      </c>
      <c r="M1315" s="22">
        <v>35000</v>
      </c>
      <c r="N1315" s="23">
        <f t="shared" si="178"/>
        <v>35000</v>
      </c>
      <c r="O1315" s="21">
        <f t="shared" si="183"/>
        <v>0.19731800766283525</v>
      </c>
      <c r="P1315" s="24">
        <v>33000</v>
      </c>
      <c r="Q1315" s="18">
        <f t="shared" si="184"/>
        <v>33000</v>
      </c>
      <c r="R1315" s="21">
        <f t="shared" si="185"/>
        <v>0.12889983579638753</v>
      </c>
    </row>
    <row r="1316" spans="1:18" ht="15.5" x14ac:dyDescent="0.45">
      <c r="A1316" s="12" t="s">
        <v>2674</v>
      </c>
      <c r="B1316" s="25" t="s">
        <v>2675</v>
      </c>
      <c r="C1316" s="14" t="s">
        <v>24</v>
      </c>
      <c r="D1316" s="15">
        <v>28500</v>
      </c>
      <c r="E1316" s="16">
        <f t="shared" si="179"/>
        <v>28927.5</v>
      </c>
      <c r="F1316" s="17">
        <f t="shared" si="180"/>
        <v>28927.5</v>
      </c>
      <c r="G1316" s="18">
        <f t="shared" si="181"/>
        <v>0</v>
      </c>
      <c r="H1316" s="18">
        <v>2</v>
      </c>
      <c r="I1316" s="19" t="s">
        <v>33</v>
      </c>
      <c r="J1316" s="19">
        <v>1</v>
      </c>
      <c r="K1316" s="26">
        <v>35000</v>
      </c>
      <c r="L1316" s="21">
        <f t="shared" si="182"/>
        <v>0.20992135511191773</v>
      </c>
      <c r="M1316" s="22">
        <v>33000</v>
      </c>
      <c r="N1316" s="23">
        <f t="shared" si="178"/>
        <v>33000</v>
      </c>
      <c r="O1316" s="21">
        <f t="shared" si="183"/>
        <v>0.14078299196266528</v>
      </c>
      <c r="P1316" s="24">
        <v>32000</v>
      </c>
      <c r="Q1316" s="18">
        <f t="shared" si="184"/>
        <v>32000</v>
      </c>
      <c r="R1316" s="21">
        <f t="shared" si="185"/>
        <v>0.10621381038803906</v>
      </c>
    </row>
    <row r="1317" spans="1:18" ht="15.5" x14ac:dyDescent="0.45">
      <c r="A1317" s="12" t="s">
        <v>2676</v>
      </c>
      <c r="B1317" s="25" t="s">
        <v>2677</v>
      </c>
      <c r="C1317" s="14" t="s">
        <v>32</v>
      </c>
      <c r="D1317" s="15">
        <v>23751</v>
      </c>
      <c r="E1317" s="16">
        <f t="shared" si="179"/>
        <v>24107.264999999999</v>
      </c>
      <c r="F1317" s="17">
        <f t="shared" si="180"/>
        <v>24107.264999999999</v>
      </c>
      <c r="G1317" s="18">
        <f t="shared" si="181"/>
        <v>0</v>
      </c>
      <c r="H1317" s="18">
        <v>2</v>
      </c>
      <c r="I1317" s="19" t="s">
        <v>33</v>
      </c>
      <c r="J1317" s="19">
        <v>1</v>
      </c>
      <c r="K1317" s="26">
        <v>30000</v>
      </c>
      <c r="L1317" s="21">
        <f t="shared" si="182"/>
        <v>0.24443813929120539</v>
      </c>
      <c r="M1317" s="22">
        <v>28000</v>
      </c>
      <c r="N1317" s="23">
        <f t="shared" si="178"/>
        <v>28000</v>
      </c>
      <c r="O1317" s="21">
        <f t="shared" si="183"/>
        <v>0.1614755966717917</v>
      </c>
      <c r="P1317" s="24">
        <v>27000</v>
      </c>
      <c r="Q1317" s="18">
        <f t="shared" si="184"/>
        <v>27000</v>
      </c>
      <c r="R1317" s="21">
        <f t="shared" si="185"/>
        <v>0.11999432536208486</v>
      </c>
    </row>
    <row r="1318" spans="1:18" ht="15.5" x14ac:dyDescent="0.45">
      <c r="A1318" s="12" t="s">
        <v>2678</v>
      </c>
      <c r="B1318" s="25" t="s">
        <v>2679</v>
      </c>
      <c r="C1318" s="14" t="s">
        <v>24</v>
      </c>
      <c r="D1318" s="15">
        <v>13600</v>
      </c>
      <c r="E1318" s="16">
        <f t="shared" si="179"/>
        <v>13804</v>
      </c>
      <c r="F1318" s="17">
        <f t="shared" si="180"/>
        <v>1380.4</v>
      </c>
      <c r="G1318" s="18">
        <f t="shared" si="181"/>
        <v>0</v>
      </c>
      <c r="H1318" s="18">
        <v>100</v>
      </c>
      <c r="I1318" s="19" t="s">
        <v>29</v>
      </c>
      <c r="J1318" s="19">
        <v>10</v>
      </c>
      <c r="K1318" s="26">
        <v>4000</v>
      </c>
      <c r="L1318" s="21">
        <f t="shared" si="182"/>
        <v>1.8977108084613155</v>
      </c>
      <c r="M1318" s="22">
        <v>18000</v>
      </c>
      <c r="N1318" s="23">
        <f t="shared" si="178"/>
        <v>1800</v>
      </c>
      <c r="O1318" s="21">
        <f t="shared" si="183"/>
        <v>0.30396986380759189</v>
      </c>
      <c r="P1318" s="24">
        <v>16000</v>
      </c>
      <c r="Q1318" s="18">
        <f t="shared" si="184"/>
        <v>1600</v>
      </c>
      <c r="R1318" s="21">
        <f t="shared" si="185"/>
        <v>0.15908432338452616</v>
      </c>
    </row>
    <row r="1319" spans="1:18" ht="15.5" x14ac:dyDescent="0.45">
      <c r="A1319" s="12" t="s">
        <v>2680</v>
      </c>
      <c r="B1319" s="25" t="s">
        <v>2681</v>
      </c>
      <c r="C1319" s="14" t="s">
        <v>24</v>
      </c>
      <c r="D1319" s="27">
        <v>5700</v>
      </c>
      <c r="E1319" s="16">
        <f t="shared" si="179"/>
        <v>5785.5</v>
      </c>
      <c r="F1319" s="17">
        <f t="shared" si="180"/>
        <v>5785.5</v>
      </c>
      <c r="G1319" s="18">
        <f t="shared" si="181"/>
        <v>0</v>
      </c>
      <c r="H1319" s="18">
        <v>240</v>
      </c>
      <c r="I1319" s="32" t="s">
        <v>48</v>
      </c>
      <c r="J1319" s="32">
        <v>1</v>
      </c>
      <c r="K1319" s="26">
        <v>10000</v>
      </c>
      <c r="L1319" s="21">
        <f t="shared" si="182"/>
        <v>0.72845907873131099</v>
      </c>
      <c r="M1319" s="22">
        <v>6700</v>
      </c>
      <c r="N1319" s="23">
        <f t="shared" si="178"/>
        <v>6700</v>
      </c>
      <c r="O1319" s="21">
        <f t="shared" si="183"/>
        <v>0.1580675827499784</v>
      </c>
      <c r="P1319" s="24">
        <v>6500</v>
      </c>
      <c r="Q1319" s="18">
        <f t="shared" si="184"/>
        <v>6500</v>
      </c>
      <c r="R1319" s="21">
        <f t="shared" si="185"/>
        <v>0.12349840117535217</v>
      </c>
    </row>
    <row r="1320" spans="1:18" ht="15.5" x14ac:dyDescent="0.45">
      <c r="A1320" s="12" t="s">
        <v>2682</v>
      </c>
      <c r="B1320" s="25" t="s">
        <v>2683</v>
      </c>
      <c r="C1320" s="14" t="s">
        <v>32</v>
      </c>
      <c r="D1320" s="15">
        <v>22211</v>
      </c>
      <c r="E1320" s="16">
        <f t="shared" si="179"/>
        <v>22544.165000000001</v>
      </c>
      <c r="F1320" s="17">
        <f t="shared" si="180"/>
        <v>22544.165000000001</v>
      </c>
      <c r="G1320" s="18">
        <f t="shared" si="181"/>
        <v>0</v>
      </c>
      <c r="H1320" s="18">
        <v>100</v>
      </c>
      <c r="I1320" s="32" t="s">
        <v>48</v>
      </c>
      <c r="J1320" s="32">
        <v>1</v>
      </c>
      <c r="K1320" s="26">
        <v>28000</v>
      </c>
      <c r="L1320" s="21">
        <f t="shared" si="182"/>
        <v>0.24200652363926536</v>
      </c>
      <c r="M1320" s="22">
        <v>27000</v>
      </c>
      <c r="N1320" s="23">
        <f t="shared" si="178"/>
        <v>27000</v>
      </c>
      <c r="O1320" s="21">
        <f t="shared" si="183"/>
        <v>0.19764914779500589</v>
      </c>
      <c r="P1320" s="24">
        <v>26000</v>
      </c>
      <c r="Q1320" s="18">
        <f t="shared" si="184"/>
        <v>26000</v>
      </c>
      <c r="R1320" s="21">
        <f t="shared" si="185"/>
        <v>0.15329177195074642</v>
      </c>
    </row>
    <row r="1321" spans="1:18" ht="15.5" x14ac:dyDescent="0.45">
      <c r="A1321" s="12" t="s">
        <v>2684</v>
      </c>
      <c r="B1321" s="25" t="s">
        <v>2685</v>
      </c>
      <c r="C1321" s="14" t="s">
        <v>32</v>
      </c>
      <c r="D1321" s="15">
        <v>10623</v>
      </c>
      <c r="E1321" s="16">
        <f t="shared" si="179"/>
        <v>10782.344999999999</v>
      </c>
      <c r="F1321" s="17">
        <f t="shared" si="180"/>
        <v>10782.344999999999</v>
      </c>
      <c r="G1321" s="18">
        <f t="shared" si="181"/>
        <v>0</v>
      </c>
      <c r="H1321" s="18">
        <v>100</v>
      </c>
      <c r="I1321" s="32" t="s">
        <v>48</v>
      </c>
      <c r="J1321" s="32">
        <v>1</v>
      </c>
      <c r="K1321" s="26">
        <v>16000</v>
      </c>
      <c r="L1321" s="21">
        <f t="shared" si="182"/>
        <v>0.48390725765128095</v>
      </c>
      <c r="M1321" s="22">
        <v>15000</v>
      </c>
      <c r="N1321" s="23">
        <f t="shared" si="178"/>
        <v>15000</v>
      </c>
      <c r="O1321" s="21">
        <f t="shared" si="183"/>
        <v>0.39116305404807589</v>
      </c>
      <c r="P1321" s="24">
        <v>12500</v>
      </c>
      <c r="Q1321" s="18">
        <f t="shared" si="184"/>
        <v>12500</v>
      </c>
      <c r="R1321" s="21">
        <f t="shared" si="185"/>
        <v>0.15930254504006325</v>
      </c>
    </row>
    <row r="1322" spans="1:18" ht="15.5" x14ac:dyDescent="0.45">
      <c r="A1322" s="12" t="s">
        <v>2686</v>
      </c>
      <c r="B1322" s="25" t="s">
        <v>2687</v>
      </c>
      <c r="C1322" s="14" t="s">
        <v>32</v>
      </c>
      <c r="D1322" s="15">
        <v>58608</v>
      </c>
      <c r="E1322" s="16">
        <f t="shared" si="179"/>
        <v>59487.12</v>
      </c>
      <c r="F1322" s="17">
        <f t="shared" si="180"/>
        <v>5948.7120000000004</v>
      </c>
      <c r="G1322" s="18">
        <f t="shared" si="181"/>
        <v>0</v>
      </c>
      <c r="H1322" s="18">
        <v>100</v>
      </c>
      <c r="I1322" s="19" t="s">
        <v>29</v>
      </c>
      <c r="J1322" s="19">
        <v>10</v>
      </c>
      <c r="K1322" s="26">
        <v>8000</v>
      </c>
      <c r="L1322" s="21">
        <f t="shared" si="182"/>
        <v>0.34482893103582751</v>
      </c>
      <c r="M1322" s="22">
        <v>69000</v>
      </c>
      <c r="N1322" s="23">
        <f t="shared" si="178"/>
        <v>6900</v>
      </c>
      <c r="O1322" s="21">
        <f t="shared" si="183"/>
        <v>0.1599149530184012</v>
      </c>
      <c r="P1322" s="24">
        <v>68000</v>
      </c>
      <c r="Q1322" s="18">
        <f t="shared" si="184"/>
        <v>6800</v>
      </c>
      <c r="R1322" s="21">
        <f t="shared" si="185"/>
        <v>0.14310459138045337</v>
      </c>
    </row>
    <row r="1323" spans="1:18" ht="15.5" x14ac:dyDescent="0.45">
      <c r="A1323" s="12" t="s">
        <v>2688</v>
      </c>
      <c r="B1323" s="25" t="s">
        <v>2689</v>
      </c>
      <c r="C1323" s="14" t="s">
        <v>24</v>
      </c>
      <c r="D1323" s="27">
        <v>32301</v>
      </c>
      <c r="E1323" s="16">
        <f t="shared" si="179"/>
        <v>32785.514999999999</v>
      </c>
      <c r="F1323" s="17">
        <f t="shared" si="180"/>
        <v>32785.514999999999</v>
      </c>
      <c r="G1323" s="18">
        <f t="shared" si="181"/>
        <v>0</v>
      </c>
      <c r="H1323" s="18">
        <v>4</v>
      </c>
      <c r="I1323" s="32" t="s">
        <v>48</v>
      </c>
      <c r="J1323" s="32">
        <v>1</v>
      </c>
      <c r="K1323" s="26">
        <v>40000</v>
      </c>
      <c r="L1323" s="21">
        <f t="shared" si="182"/>
        <v>0.22005098898095701</v>
      </c>
      <c r="M1323" s="22">
        <v>38000</v>
      </c>
      <c r="N1323" s="23">
        <f t="shared" si="178"/>
        <v>38000</v>
      </c>
      <c r="O1323" s="21">
        <f t="shared" si="183"/>
        <v>0.15904843953190917</v>
      </c>
      <c r="P1323" s="24">
        <v>37000</v>
      </c>
      <c r="Q1323" s="18">
        <f t="shared" si="184"/>
        <v>37000</v>
      </c>
      <c r="R1323" s="21">
        <f t="shared" si="185"/>
        <v>0.12854716480738523</v>
      </c>
    </row>
    <row r="1324" spans="1:18" ht="15.5" x14ac:dyDescent="0.45">
      <c r="A1324" s="12" t="s">
        <v>2690</v>
      </c>
      <c r="B1324" s="25" t="s">
        <v>2691</v>
      </c>
      <c r="C1324" s="14" t="s">
        <v>24</v>
      </c>
      <c r="D1324" s="27">
        <v>8547</v>
      </c>
      <c r="E1324" s="16">
        <f t="shared" si="179"/>
        <v>8675.2049999999999</v>
      </c>
      <c r="F1324" s="17">
        <f t="shared" si="180"/>
        <v>8675.2049999999999</v>
      </c>
      <c r="G1324" s="18">
        <f t="shared" si="181"/>
        <v>0</v>
      </c>
      <c r="H1324" s="18">
        <v>4</v>
      </c>
      <c r="I1324" s="32" t="s">
        <v>48</v>
      </c>
      <c r="J1324" s="32">
        <v>1</v>
      </c>
      <c r="K1324" s="26">
        <v>12000</v>
      </c>
      <c r="L1324" s="21">
        <f t="shared" si="182"/>
        <v>0.3832526147797084</v>
      </c>
      <c r="M1324" s="22">
        <v>10000</v>
      </c>
      <c r="N1324" s="23">
        <f t="shared" si="178"/>
        <v>10000</v>
      </c>
      <c r="O1324" s="21">
        <f t="shared" si="183"/>
        <v>0.15271051231642366</v>
      </c>
      <c r="P1324" s="24">
        <v>10000</v>
      </c>
      <c r="Q1324" s="18">
        <f t="shared" si="184"/>
        <v>10000</v>
      </c>
      <c r="R1324" s="21">
        <f t="shared" si="185"/>
        <v>0.15271051231642366</v>
      </c>
    </row>
    <row r="1325" spans="1:18" ht="15.5" x14ac:dyDescent="0.45">
      <c r="A1325" s="12" t="s">
        <v>2692</v>
      </c>
      <c r="B1325" s="25" t="s">
        <v>2693</v>
      </c>
      <c r="C1325" s="14" t="s">
        <v>24</v>
      </c>
      <c r="D1325" s="27">
        <v>15207</v>
      </c>
      <c r="E1325" s="16">
        <f t="shared" si="179"/>
        <v>15435.105</v>
      </c>
      <c r="F1325" s="17">
        <f t="shared" si="180"/>
        <v>15435.105</v>
      </c>
      <c r="G1325" s="18">
        <f t="shared" si="181"/>
        <v>0</v>
      </c>
      <c r="H1325" s="18">
        <v>4</v>
      </c>
      <c r="I1325" s="32" t="s">
        <v>48</v>
      </c>
      <c r="J1325" s="32">
        <v>1</v>
      </c>
      <c r="K1325" s="26">
        <v>19000</v>
      </c>
      <c r="L1325" s="21">
        <f t="shared" si="182"/>
        <v>0.2309602040284145</v>
      </c>
      <c r="M1325" s="22">
        <v>18000</v>
      </c>
      <c r="N1325" s="23">
        <f t="shared" si="178"/>
        <v>18000</v>
      </c>
      <c r="O1325" s="21">
        <f t="shared" si="183"/>
        <v>0.16617282486902424</v>
      </c>
      <c r="P1325" s="24">
        <v>17500</v>
      </c>
      <c r="Q1325" s="18">
        <f t="shared" si="184"/>
        <v>17500</v>
      </c>
      <c r="R1325" s="21">
        <f t="shared" si="185"/>
        <v>0.13377913528932914</v>
      </c>
    </row>
    <row r="1326" spans="1:18" ht="15.5" x14ac:dyDescent="0.45">
      <c r="A1326" s="12" t="s">
        <v>2694</v>
      </c>
      <c r="B1326" s="25" t="s">
        <v>2695</v>
      </c>
      <c r="C1326" s="14" t="s">
        <v>32</v>
      </c>
      <c r="D1326" s="15">
        <v>20535</v>
      </c>
      <c r="E1326" s="16">
        <f t="shared" si="179"/>
        <v>20843.025000000001</v>
      </c>
      <c r="F1326" s="17">
        <f t="shared" si="180"/>
        <v>20843.025000000001</v>
      </c>
      <c r="G1326" s="18">
        <f t="shared" si="181"/>
        <v>0</v>
      </c>
      <c r="H1326" s="18">
        <v>2</v>
      </c>
      <c r="I1326" s="19" t="s">
        <v>48</v>
      </c>
      <c r="J1326" s="19">
        <v>1</v>
      </c>
      <c r="K1326" s="26">
        <v>25000</v>
      </c>
      <c r="L1326" s="21">
        <f t="shared" si="182"/>
        <v>0.1994420195724948</v>
      </c>
      <c r="M1326" s="22">
        <v>24000</v>
      </c>
      <c r="N1326" s="23">
        <f t="shared" si="178"/>
        <v>24000</v>
      </c>
      <c r="O1326" s="21">
        <f t="shared" si="183"/>
        <v>0.151464338789595</v>
      </c>
      <c r="P1326" s="24">
        <v>23500</v>
      </c>
      <c r="Q1326" s="18">
        <f t="shared" si="184"/>
        <v>23500</v>
      </c>
      <c r="R1326" s="21">
        <f t="shared" si="185"/>
        <v>0.12747549839814509</v>
      </c>
    </row>
    <row r="1327" spans="1:18" ht="15.5" x14ac:dyDescent="0.45">
      <c r="A1327" s="12" t="s">
        <v>2696</v>
      </c>
      <c r="B1327" s="25" t="s">
        <v>2697</v>
      </c>
      <c r="C1327" s="14" t="s">
        <v>32</v>
      </c>
      <c r="D1327" s="15">
        <v>212288</v>
      </c>
      <c r="E1327" s="16">
        <f t="shared" si="179"/>
        <v>215472.32</v>
      </c>
      <c r="F1327" s="17">
        <f t="shared" si="180"/>
        <v>4309.4463999999998</v>
      </c>
      <c r="G1327" s="18">
        <f t="shared" si="181"/>
        <v>0</v>
      </c>
      <c r="H1327" s="18">
        <v>100</v>
      </c>
      <c r="I1327" s="19" t="s">
        <v>104</v>
      </c>
      <c r="J1327" s="19">
        <v>50</v>
      </c>
      <c r="K1327" s="26">
        <v>5500</v>
      </c>
      <c r="L1327" s="21">
        <f t="shared" si="182"/>
        <v>0.2762660187628741</v>
      </c>
      <c r="M1327" s="22">
        <v>252000</v>
      </c>
      <c r="N1327" s="23">
        <f t="shared" si="178"/>
        <v>5040</v>
      </c>
      <c r="O1327" s="21">
        <f t="shared" si="183"/>
        <v>0.16952376992088827</v>
      </c>
      <c r="P1327" s="24">
        <v>250000</v>
      </c>
      <c r="Q1327" s="18">
        <f t="shared" si="184"/>
        <v>5000</v>
      </c>
      <c r="R1327" s="21">
        <f t="shared" si="185"/>
        <v>0.16024183523897645</v>
      </c>
    </row>
    <row r="1328" spans="1:18" ht="15.5" x14ac:dyDescent="0.45">
      <c r="A1328" s="12" t="s">
        <v>2698</v>
      </c>
      <c r="B1328" s="25" t="s">
        <v>2699</v>
      </c>
      <c r="C1328" s="14" t="s">
        <v>32</v>
      </c>
      <c r="D1328" s="15">
        <v>16983</v>
      </c>
      <c r="E1328" s="16">
        <f t="shared" si="179"/>
        <v>17237.744999999999</v>
      </c>
      <c r="F1328" s="17">
        <f t="shared" si="180"/>
        <v>17237.744999999999</v>
      </c>
      <c r="G1328" s="18">
        <f t="shared" si="181"/>
        <v>0</v>
      </c>
      <c r="H1328" s="18">
        <v>100</v>
      </c>
      <c r="I1328" s="19" t="s">
        <v>33</v>
      </c>
      <c r="J1328" s="19">
        <v>1</v>
      </c>
      <c r="K1328" s="26">
        <v>21000</v>
      </c>
      <c r="L1328" s="21">
        <f t="shared" si="182"/>
        <v>0.2182567963501027</v>
      </c>
      <c r="M1328" s="22">
        <v>19750</v>
      </c>
      <c r="N1328" s="23">
        <f t="shared" si="178"/>
        <v>19750</v>
      </c>
      <c r="O1328" s="21">
        <f t="shared" si="183"/>
        <v>0.1457415108530728</v>
      </c>
      <c r="P1328" s="24">
        <v>19500</v>
      </c>
      <c r="Q1328" s="18">
        <f t="shared" si="184"/>
        <v>19500</v>
      </c>
      <c r="R1328" s="21">
        <f t="shared" si="185"/>
        <v>0.1312384537536668</v>
      </c>
    </row>
    <row r="1329" spans="1:18" ht="15.5" x14ac:dyDescent="0.45">
      <c r="A1329" s="12" t="s">
        <v>2700</v>
      </c>
      <c r="B1329" s="25" t="s">
        <v>2701</v>
      </c>
      <c r="C1329" s="14" t="s">
        <v>24</v>
      </c>
      <c r="D1329" s="66">
        <v>40376</v>
      </c>
      <c r="E1329" s="16">
        <f t="shared" si="179"/>
        <v>40981.64</v>
      </c>
      <c r="F1329" s="17">
        <f t="shared" si="180"/>
        <v>40981.64</v>
      </c>
      <c r="G1329" s="18">
        <f t="shared" si="181"/>
        <v>0</v>
      </c>
      <c r="H1329" s="18">
        <v>3</v>
      </c>
      <c r="I1329" s="32" t="s">
        <v>48</v>
      </c>
      <c r="J1329" s="32">
        <v>1</v>
      </c>
      <c r="K1329" s="29">
        <v>50000</v>
      </c>
      <c r="L1329" s="21">
        <f t="shared" si="182"/>
        <v>0.22005854328914121</v>
      </c>
      <c r="M1329" s="30">
        <v>48000</v>
      </c>
      <c r="N1329" s="23">
        <f t="shared" si="178"/>
        <v>48000</v>
      </c>
      <c r="O1329" s="21">
        <f t="shared" si="183"/>
        <v>0.17125620155757557</v>
      </c>
      <c r="P1329" s="24">
        <v>46000</v>
      </c>
      <c r="Q1329" s="18">
        <f t="shared" si="184"/>
        <v>46000</v>
      </c>
      <c r="R1329" s="21">
        <f t="shared" si="185"/>
        <v>0.12245385982600991</v>
      </c>
    </row>
    <row r="1330" spans="1:18" ht="15.5" x14ac:dyDescent="0.45">
      <c r="A1330" s="12" t="s">
        <v>2702</v>
      </c>
      <c r="B1330" s="25" t="s">
        <v>2703</v>
      </c>
      <c r="C1330" s="14" t="s">
        <v>24</v>
      </c>
      <c r="D1330" s="66">
        <v>15643</v>
      </c>
      <c r="E1330" s="16">
        <f t="shared" si="179"/>
        <v>15877.645</v>
      </c>
      <c r="F1330" s="17">
        <f t="shared" si="180"/>
        <v>15877.645</v>
      </c>
      <c r="G1330" s="18">
        <f t="shared" si="181"/>
        <v>0</v>
      </c>
      <c r="H1330" s="18">
        <v>100</v>
      </c>
      <c r="I1330" s="32" t="s">
        <v>48</v>
      </c>
      <c r="J1330" s="32">
        <v>1</v>
      </c>
      <c r="K1330" s="29">
        <v>19000</v>
      </c>
      <c r="L1330" s="21">
        <f t="shared" si="182"/>
        <v>0.19665101468133336</v>
      </c>
      <c r="M1330" s="30">
        <v>18500</v>
      </c>
      <c r="N1330" s="23">
        <f t="shared" si="178"/>
        <v>18500</v>
      </c>
      <c r="O1330" s="21">
        <f t="shared" si="183"/>
        <v>0.16516019850550881</v>
      </c>
      <c r="P1330" s="24">
        <v>17800</v>
      </c>
      <c r="Q1330" s="18">
        <f t="shared" si="184"/>
        <v>17800</v>
      </c>
      <c r="R1330" s="21">
        <f t="shared" si="185"/>
        <v>0.12107305585935442</v>
      </c>
    </row>
    <row r="1331" spans="1:18" ht="15.5" x14ac:dyDescent="0.45">
      <c r="A1331" s="12" t="s">
        <v>2704</v>
      </c>
      <c r="B1331" s="25" t="s">
        <v>2705</v>
      </c>
      <c r="C1331" s="14" t="s">
        <v>24</v>
      </c>
      <c r="D1331" s="15">
        <v>85066</v>
      </c>
      <c r="E1331" s="16">
        <f t="shared" si="179"/>
        <v>86341.99</v>
      </c>
      <c r="F1331" s="17">
        <f t="shared" si="180"/>
        <v>8634.1990000000005</v>
      </c>
      <c r="G1331" s="18">
        <f t="shared" si="181"/>
        <v>0</v>
      </c>
      <c r="H1331" s="18">
        <v>10</v>
      </c>
      <c r="I1331" s="19" t="s">
        <v>29</v>
      </c>
      <c r="J1331" s="19">
        <v>10</v>
      </c>
      <c r="K1331" s="26">
        <v>11000</v>
      </c>
      <c r="L1331" s="21">
        <f t="shared" si="182"/>
        <v>0.27400352945305051</v>
      </c>
      <c r="M1331" s="22">
        <v>100000</v>
      </c>
      <c r="N1331" s="23">
        <f t="shared" si="178"/>
        <v>10000</v>
      </c>
      <c r="O1331" s="21">
        <f t="shared" si="183"/>
        <v>0.15818502677550048</v>
      </c>
      <c r="P1331" s="24">
        <v>97000</v>
      </c>
      <c r="Q1331" s="18">
        <f t="shared" si="184"/>
        <v>9700</v>
      </c>
      <c r="R1331" s="21">
        <f t="shared" si="185"/>
        <v>0.12343947597223545</v>
      </c>
    </row>
    <row r="1332" spans="1:18" ht="15.5" x14ac:dyDescent="0.45">
      <c r="A1332" s="12" t="s">
        <v>2706</v>
      </c>
      <c r="B1332" s="25" t="s">
        <v>2707</v>
      </c>
      <c r="C1332" s="14" t="s">
        <v>24</v>
      </c>
      <c r="D1332" s="15">
        <v>14153</v>
      </c>
      <c r="E1332" s="16">
        <f t="shared" si="179"/>
        <v>14365.295</v>
      </c>
      <c r="F1332" s="17">
        <f t="shared" si="180"/>
        <v>14365.295</v>
      </c>
      <c r="G1332" s="18">
        <f t="shared" si="181"/>
        <v>0</v>
      </c>
      <c r="H1332" s="18">
        <v>2</v>
      </c>
      <c r="I1332" s="19" t="s">
        <v>77</v>
      </c>
      <c r="J1332" s="19">
        <v>1</v>
      </c>
      <c r="K1332" s="26">
        <v>20000</v>
      </c>
      <c r="L1332" s="21">
        <f t="shared" si="182"/>
        <v>0.39224429432183605</v>
      </c>
      <c r="M1332" s="22">
        <v>18000</v>
      </c>
      <c r="N1332" s="23">
        <f t="shared" si="178"/>
        <v>18000</v>
      </c>
      <c r="O1332" s="21">
        <f t="shared" si="183"/>
        <v>0.25301986488965245</v>
      </c>
      <c r="P1332" s="24">
        <v>16500</v>
      </c>
      <c r="Q1332" s="18">
        <f t="shared" si="184"/>
        <v>16500</v>
      </c>
      <c r="R1332" s="21">
        <f t="shared" si="185"/>
        <v>0.14860154281551474</v>
      </c>
    </row>
    <row r="1333" spans="1:18" ht="15.5" x14ac:dyDescent="0.45">
      <c r="A1333" s="12" t="s">
        <v>2708</v>
      </c>
      <c r="B1333" s="25" t="s">
        <v>2709</v>
      </c>
      <c r="C1333" s="14" t="s">
        <v>32</v>
      </c>
      <c r="D1333" s="15">
        <v>23588</v>
      </c>
      <c r="E1333" s="16">
        <f t="shared" si="179"/>
        <v>23941.82</v>
      </c>
      <c r="F1333" s="17">
        <f t="shared" si="180"/>
        <v>23941.82</v>
      </c>
      <c r="G1333" s="18">
        <f t="shared" si="181"/>
        <v>0</v>
      </c>
      <c r="H1333" s="18">
        <v>1</v>
      </c>
      <c r="I1333" s="19" t="s">
        <v>77</v>
      </c>
      <c r="J1333" s="19">
        <v>1</v>
      </c>
      <c r="K1333" s="26">
        <v>30000</v>
      </c>
      <c r="L1333" s="21">
        <f t="shared" si="182"/>
        <v>0.25303757191391468</v>
      </c>
      <c r="M1333" s="22">
        <v>28000</v>
      </c>
      <c r="N1333" s="23">
        <f t="shared" si="178"/>
        <v>28000</v>
      </c>
      <c r="O1333" s="21">
        <f t="shared" si="183"/>
        <v>0.16950173378632036</v>
      </c>
      <c r="P1333" s="24">
        <v>27000</v>
      </c>
      <c r="Q1333" s="18">
        <f t="shared" si="184"/>
        <v>27000</v>
      </c>
      <c r="R1333" s="21">
        <f t="shared" si="185"/>
        <v>0.12773381472252321</v>
      </c>
    </row>
    <row r="1334" spans="1:18" ht="15.5" x14ac:dyDescent="0.45">
      <c r="A1334" s="12" t="s">
        <v>2710</v>
      </c>
      <c r="B1334" s="25" t="s">
        <v>2711</v>
      </c>
      <c r="C1334" s="14" t="s">
        <v>24</v>
      </c>
      <c r="D1334" s="15">
        <v>5900</v>
      </c>
      <c r="E1334" s="16">
        <f t="shared" si="179"/>
        <v>5988.5</v>
      </c>
      <c r="F1334" s="17">
        <f t="shared" si="180"/>
        <v>5988.5</v>
      </c>
      <c r="G1334" s="18">
        <f t="shared" si="181"/>
        <v>0</v>
      </c>
      <c r="H1334" s="18">
        <v>24</v>
      </c>
      <c r="I1334" s="19" t="s">
        <v>29</v>
      </c>
      <c r="J1334" s="19">
        <v>1</v>
      </c>
      <c r="K1334" s="26">
        <v>8000</v>
      </c>
      <c r="L1334" s="21">
        <f t="shared" si="182"/>
        <v>0.33589379644318279</v>
      </c>
      <c r="M1334" s="22">
        <v>7000</v>
      </c>
      <c r="N1334" s="23">
        <f t="shared" si="178"/>
        <v>7000</v>
      </c>
      <c r="O1334" s="21">
        <f t="shared" si="183"/>
        <v>0.16890707188778492</v>
      </c>
      <c r="P1334" s="24">
        <v>7000</v>
      </c>
      <c r="Q1334" s="18">
        <f t="shared" si="184"/>
        <v>7000</v>
      </c>
      <c r="R1334" s="21">
        <f t="shared" si="185"/>
        <v>0.16890707188778492</v>
      </c>
    </row>
    <row r="1335" spans="1:18" ht="15.5" x14ac:dyDescent="0.45">
      <c r="A1335" s="12" t="s">
        <v>2712</v>
      </c>
      <c r="B1335" s="25" t="s">
        <v>2713</v>
      </c>
      <c r="C1335" s="14" t="s">
        <v>32</v>
      </c>
      <c r="D1335" s="15">
        <f>70152/25</f>
        <v>2806.08</v>
      </c>
      <c r="E1335" s="16">
        <f t="shared" si="179"/>
        <v>2848.1711999999998</v>
      </c>
      <c r="F1335" s="17">
        <f t="shared" si="180"/>
        <v>2848.1711999999998</v>
      </c>
      <c r="G1335" s="18">
        <f t="shared" si="181"/>
        <v>0</v>
      </c>
      <c r="H1335" s="18">
        <v>50</v>
      </c>
      <c r="I1335" s="19" t="s">
        <v>33</v>
      </c>
      <c r="J1335" s="19">
        <v>1</v>
      </c>
      <c r="K1335" s="26">
        <v>5000</v>
      </c>
      <c r="L1335" s="21">
        <f t="shared" si="182"/>
        <v>0.75551244953252827</v>
      </c>
      <c r="M1335" s="22">
        <v>3500</v>
      </c>
      <c r="N1335" s="23">
        <f t="shared" ref="N1335:N1399" si="186">M1335/J1335</f>
        <v>3500</v>
      </c>
      <c r="O1335" s="21">
        <f t="shared" si="183"/>
        <v>0.22885871467276978</v>
      </c>
      <c r="P1335" s="24">
        <v>3300</v>
      </c>
      <c r="Q1335" s="18">
        <f t="shared" si="184"/>
        <v>3300</v>
      </c>
      <c r="R1335" s="21">
        <f t="shared" si="185"/>
        <v>0.15863821669146863</v>
      </c>
    </row>
    <row r="1336" spans="1:18" ht="16.5" x14ac:dyDescent="0.45">
      <c r="A1336" s="12" t="s">
        <v>2714</v>
      </c>
      <c r="B1336" s="110" t="s">
        <v>2715</v>
      </c>
      <c r="C1336" s="110" t="s">
        <v>32</v>
      </c>
      <c r="D1336" s="93">
        <v>5494</v>
      </c>
      <c r="E1336" s="111">
        <f t="shared" si="179"/>
        <v>5576.41</v>
      </c>
      <c r="F1336" s="112">
        <f t="shared" si="180"/>
        <v>5576.41</v>
      </c>
      <c r="G1336" s="18">
        <f t="shared" si="181"/>
        <v>0</v>
      </c>
      <c r="H1336" s="113">
        <v>100</v>
      </c>
      <c r="I1336" s="114" t="s">
        <v>262</v>
      </c>
      <c r="J1336" s="114">
        <v>1</v>
      </c>
      <c r="K1336" s="115">
        <v>8000</v>
      </c>
      <c r="L1336" s="116">
        <f t="shared" si="182"/>
        <v>0.434614743177062</v>
      </c>
      <c r="M1336" s="117">
        <v>7500</v>
      </c>
      <c r="N1336" s="118">
        <f t="shared" si="186"/>
        <v>7500</v>
      </c>
      <c r="O1336" s="116">
        <f t="shared" si="183"/>
        <v>0.34495132172849563</v>
      </c>
      <c r="P1336" s="119">
        <v>7000</v>
      </c>
      <c r="Q1336" s="113">
        <f t="shared" si="184"/>
        <v>7000</v>
      </c>
      <c r="R1336" s="116">
        <f t="shared" si="185"/>
        <v>0.25528790027992926</v>
      </c>
    </row>
    <row r="1337" spans="1:18" ht="15.5" x14ac:dyDescent="0.45">
      <c r="A1337" s="12" t="s">
        <v>2716</v>
      </c>
      <c r="B1337" s="25" t="s">
        <v>2717</v>
      </c>
      <c r="C1337" s="14" t="s">
        <v>24</v>
      </c>
      <c r="D1337" s="15">
        <v>16650</v>
      </c>
      <c r="E1337" s="16">
        <f t="shared" si="179"/>
        <v>16899.75</v>
      </c>
      <c r="F1337" s="17">
        <f t="shared" si="180"/>
        <v>16899.75</v>
      </c>
      <c r="G1337" s="18">
        <f t="shared" si="181"/>
        <v>0</v>
      </c>
      <c r="H1337" s="18">
        <v>2</v>
      </c>
      <c r="I1337" s="19" t="s">
        <v>11</v>
      </c>
      <c r="J1337" s="19">
        <v>1</v>
      </c>
      <c r="K1337" s="26">
        <v>22000</v>
      </c>
      <c r="L1337" s="21">
        <f t="shared" si="182"/>
        <v>0.30179440524268109</v>
      </c>
      <c r="M1337" s="22">
        <v>20000</v>
      </c>
      <c r="N1337" s="23">
        <f t="shared" si="186"/>
        <v>20000</v>
      </c>
      <c r="O1337" s="21">
        <f t="shared" si="183"/>
        <v>0.18344945931152828</v>
      </c>
      <c r="P1337" s="24">
        <v>19000</v>
      </c>
      <c r="Q1337" s="18">
        <f t="shared" si="184"/>
        <v>19000</v>
      </c>
      <c r="R1337" s="21">
        <f t="shared" si="185"/>
        <v>0.12427698634595186</v>
      </c>
    </row>
    <row r="1338" spans="1:18" ht="15.5" x14ac:dyDescent="0.45">
      <c r="A1338" s="12" t="s">
        <v>2718</v>
      </c>
      <c r="B1338" s="25" t="s">
        <v>2719</v>
      </c>
      <c r="C1338" s="14" t="s">
        <v>24</v>
      </c>
      <c r="D1338" s="15">
        <v>17483</v>
      </c>
      <c r="E1338" s="16">
        <f t="shared" si="179"/>
        <v>17745.244999999999</v>
      </c>
      <c r="F1338" s="17">
        <f t="shared" si="180"/>
        <v>17745.244999999999</v>
      </c>
      <c r="G1338" s="18">
        <f t="shared" si="181"/>
        <v>0</v>
      </c>
      <c r="H1338" s="18">
        <v>2</v>
      </c>
      <c r="I1338" s="19" t="s">
        <v>11</v>
      </c>
      <c r="J1338" s="19">
        <v>1</v>
      </c>
      <c r="K1338" s="26">
        <v>22000</v>
      </c>
      <c r="L1338" s="21">
        <f t="shared" si="182"/>
        <v>0.23976873804785459</v>
      </c>
      <c r="M1338" s="22">
        <v>21000</v>
      </c>
      <c r="N1338" s="23">
        <f t="shared" si="186"/>
        <v>21000</v>
      </c>
      <c r="O1338" s="21">
        <f t="shared" si="183"/>
        <v>0.18341561359113392</v>
      </c>
      <c r="P1338" s="24">
        <v>19800</v>
      </c>
      <c r="Q1338" s="18">
        <f t="shared" si="184"/>
        <v>19800</v>
      </c>
      <c r="R1338" s="21">
        <f t="shared" si="185"/>
        <v>0.11579186424306913</v>
      </c>
    </row>
    <row r="1339" spans="1:18" ht="15.5" x14ac:dyDescent="0.45">
      <c r="A1339" s="12" t="s">
        <v>2720</v>
      </c>
      <c r="B1339" s="25" t="s">
        <v>2721</v>
      </c>
      <c r="C1339" s="14" t="s">
        <v>32</v>
      </c>
      <c r="D1339" s="15">
        <v>56080</v>
      </c>
      <c r="E1339" s="16">
        <f t="shared" si="179"/>
        <v>56921.2</v>
      </c>
      <c r="F1339" s="17">
        <f t="shared" si="180"/>
        <v>5692.12</v>
      </c>
      <c r="G1339" s="18">
        <f t="shared" si="181"/>
        <v>0</v>
      </c>
      <c r="H1339" s="18">
        <v>100</v>
      </c>
      <c r="I1339" s="19" t="s">
        <v>29</v>
      </c>
      <c r="J1339" s="19">
        <v>10</v>
      </c>
      <c r="K1339" s="26">
        <v>8000</v>
      </c>
      <c r="L1339" s="21">
        <f t="shared" si="182"/>
        <v>0.40545174732788491</v>
      </c>
      <c r="M1339" s="22">
        <v>67000</v>
      </c>
      <c r="N1339" s="23">
        <f t="shared" si="186"/>
        <v>6700</v>
      </c>
      <c r="O1339" s="21">
        <f t="shared" si="183"/>
        <v>0.1770658383871036</v>
      </c>
      <c r="P1339" s="24">
        <v>66000</v>
      </c>
      <c r="Q1339" s="18">
        <f t="shared" si="184"/>
        <v>6600</v>
      </c>
      <c r="R1339" s="21">
        <f t="shared" si="185"/>
        <v>0.15949769154550503</v>
      </c>
    </row>
    <row r="1340" spans="1:18" ht="15.5" x14ac:dyDescent="0.45">
      <c r="A1340" s="12" t="s">
        <v>2722</v>
      </c>
      <c r="B1340" s="25" t="s">
        <v>2723</v>
      </c>
      <c r="C1340" s="14" t="s">
        <v>32</v>
      </c>
      <c r="D1340" s="15">
        <v>26174</v>
      </c>
      <c r="E1340" s="16">
        <f t="shared" si="179"/>
        <v>26566.61</v>
      </c>
      <c r="F1340" s="17">
        <f t="shared" si="180"/>
        <v>2656.6610000000001</v>
      </c>
      <c r="G1340" s="18">
        <f t="shared" si="181"/>
        <v>0</v>
      </c>
      <c r="H1340" s="18">
        <v>100</v>
      </c>
      <c r="I1340" s="19" t="s">
        <v>29</v>
      </c>
      <c r="J1340" s="19">
        <v>10</v>
      </c>
      <c r="K1340" s="26">
        <v>5000</v>
      </c>
      <c r="L1340" s="21">
        <f t="shared" si="182"/>
        <v>0.88206173087194784</v>
      </c>
      <c r="M1340" s="22">
        <v>32000</v>
      </c>
      <c r="N1340" s="23">
        <f t="shared" si="186"/>
        <v>3200</v>
      </c>
      <c r="O1340" s="21">
        <f t="shared" si="183"/>
        <v>0.20451950775804664</v>
      </c>
      <c r="P1340" s="24">
        <v>31000</v>
      </c>
      <c r="Q1340" s="18">
        <f t="shared" si="184"/>
        <v>3100</v>
      </c>
      <c r="R1340" s="21">
        <f t="shared" si="185"/>
        <v>0.16687827314060769</v>
      </c>
    </row>
    <row r="1341" spans="1:18" ht="15.5" x14ac:dyDescent="0.45">
      <c r="A1341" s="12" t="s">
        <v>2724</v>
      </c>
      <c r="B1341" s="25" t="s">
        <v>2725</v>
      </c>
      <c r="C1341" s="14" t="s">
        <v>24</v>
      </c>
      <c r="D1341" s="15">
        <v>19880</v>
      </c>
      <c r="E1341" s="16">
        <f t="shared" si="179"/>
        <v>20178.2</v>
      </c>
      <c r="F1341" s="17">
        <f t="shared" si="180"/>
        <v>20178.2</v>
      </c>
      <c r="G1341" s="18">
        <f t="shared" si="181"/>
        <v>0</v>
      </c>
      <c r="H1341" s="18">
        <v>10</v>
      </c>
      <c r="I1341" s="19" t="s">
        <v>77</v>
      </c>
      <c r="J1341" s="19">
        <v>1</v>
      </c>
      <c r="K1341" s="26">
        <v>25000</v>
      </c>
      <c r="L1341" s="21">
        <f t="shared" si="182"/>
        <v>0.23896085874855036</v>
      </c>
      <c r="M1341" s="22">
        <v>24000</v>
      </c>
      <c r="N1341" s="23">
        <f t="shared" si="186"/>
        <v>24000</v>
      </c>
      <c r="O1341" s="21">
        <f t="shared" si="183"/>
        <v>0.18940242439860835</v>
      </c>
      <c r="P1341" s="24">
        <v>23000</v>
      </c>
      <c r="Q1341" s="18">
        <f t="shared" si="184"/>
        <v>23000</v>
      </c>
      <c r="R1341" s="21">
        <f t="shared" si="185"/>
        <v>0.13984399004866635</v>
      </c>
    </row>
    <row r="1342" spans="1:18" ht="15.5" x14ac:dyDescent="0.45">
      <c r="A1342" s="12" t="s">
        <v>2726</v>
      </c>
      <c r="B1342" s="25" t="s">
        <v>2727</v>
      </c>
      <c r="C1342" s="14" t="s">
        <v>24</v>
      </c>
      <c r="D1342" s="15">
        <v>17961</v>
      </c>
      <c r="E1342" s="16">
        <f t="shared" si="179"/>
        <v>18230.415000000001</v>
      </c>
      <c r="F1342" s="17">
        <f t="shared" si="180"/>
        <v>1823.0415</v>
      </c>
      <c r="G1342" s="18">
        <f t="shared" si="181"/>
        <v>0</v>
      </c>
      <c r="H1342" s="18">
        <v>10</v>
      </c>
      <c r="I1342" s="19" t="s">
        <v>29</v>
      </c>
      <c r="J1342" s="19">
        <v>10</v>
      </c>
      <c r="K1342" s="26">
        <v>4000</v>
      </c>
      <c r="L1342" s="21">
        <f t="shared" si="182"/>
        <v>1.1941354598894209</v>
      </c>
      <c r="M1342" s="22">
        <v>24000</v>
      </c>
      <c r="N1342" s="23">
        <f t="shared" si="186"/>
        <v>2400</v>
      </c>
      <c r="O1342" s="21">
        <f t="shared" si="183"/>
        <v>0.31648127593365261</v>
      </c>
      <c r="P1342" s="24">
        <v>23000</v>
      </c>
      <c r="Q1342" s="18">
        <f t="shared" si="184"/>
        <v>2300</v>
      </c>
      <c r="R1342" s="21">
        <f t="shared" si="185"/>
        <v>0.26162788943641707</v>
      </c>
    </row>
    <row r="1343" spans="1:18" ht="15.5" x14ac:dyDescent="0.45">
      <c r="A1343" s="12" t="s">
        <v>2728</v>
      </c>
      <c r="B1343" s="25" t="s">
        <v>2729</v>
      </c>
      <c r="C1343" s="14" t="s">
        <v>24</v>
      </c>
      <c r="D1343" s="27">
        <v>16434</v>
      </c>
      <c r="E1343" s="16">
        <f t="shared" si="179"/>
        <v>16680.509999999998</v>
      </c>
      <c r="F1343" s="17">
        <f t="shared" si="180"/>
        <v>16680.509999999998</v>
      </c>
      <c r="G1343" s="18">
        <f t="shared" si="181"/>
        <v>0</v>
      </c>
      <c r="H1343" s="18">
        <v>4</v>
      </c>
      <c r="I1343" s="32" t="s">
        <v>48</v>
      </c>
      <c r="J1343" s="32">
        <v>1</v>
      </c>
      <c r="K1343" s="26">
        <v>20000</v>
      </c>
      <c r="L1343" s="21">
        <f t="shared" si="182"/>
        <v>0.19900410718856928</v>
      </c>
      <c r="M1343" s="22">
        <v>19000</v>
      </c>
      <c r="N1343" s="23">
        <f t="shared" si="186"/>
        <v>19000</v>
      </c>
      <c r="O1343" s="21">
        <f t="shared" si="183"/>
        <v>0.13905390182914082</v>
      </c>
      <c r="P1343" s="24">
        <v>18500</v>
      </c>
      <c r="Q1343" s="18">
        <f t="shared" si="184"/>
        <v>18500</v>
      </c>
      <c r="R1343" s="21">
        <f t="shared" si="185"/>
        <v>0.10907879914942659</v>
      </c>
    </row>
    <row r="1344" spans="1:18" ht="15.5" x14ac:dyDescent="0.45">
      <c r="A1344" s="12" t="s">
        <v>2730</v>
      </c>
      <c r="B1344" s="25" t="s">
        <v>2731</v>
      </c>
      <c r="C1344" s="14" t="s">
        <v>24</v>
      </c>
      <c r="D1344" s="27">
        <v>9354</v>
      </c>
      <c r="E1344" s="16">
        <f t="shared" si="179"/>
        <v>9494.31</v>
      </c>
      <c r="F1344" s="17">
        <f t="shared" si="180"/>
        <v>791.1925</v>
      </c>
      <c r="G1344" s="18">
        <f t="shared" si="181"/>
        <v>0</v>
      </c>
      <c r="H1344" s="18">
        <v>12</v>
      </c>
      <c r="I1344" s="32" t="s">
        <v>63</v>
      </c>
      <c r="J1344" s="32">
        <v>12</v>
      </c>
      <c r="K1344" s="26">
        <v>1500</v>
      </c>
      <c r="L1344" s="21">
        <f t="shared" si="182"/>
        <v>0.8958723698720602</v>
      </c>
      <c r="M1344" s="22">
        <v>12000</v>
      </c>
      <c r="N1344" s="23">
        <f t="shared" si="186"/>
        <v>1000</v>
      </c>
      <c r="O1344" s="21">
        <f t="shared" si="183"/>
        <v>0.26391491324804017</v>
      </c>
      <c r="P1344" s="24">
        <v>11000</v>
      </c>
      <c r="Q1344" s="18">
        <f t="shared" si="184"/>
        <v>916.66666666666663</v>
      </c>
      <c r="R1344" s="21">
        <f t="shared" si="185"/>
        <v>0.15858867047737008</v>
      </c>
    </row>
    <row r="1345" spans="1:18" ht="15.5" x14ac:dyDescent="0.45">
      <c r="A1345" s="12" t="s">
        <v>2732</v>
      </c>
      <c r="B1345" s="25" t="s">
        <v>2733</v>
      </c>
      <c r="C1345" s="14" t="s">
        <v>32</v>
      </c>
      <c r="D1345" s="27">
        <v>610500</v>
      </c>
      <c r="E1345" s="16">
        <f t="shared" si="179"/>
        <v>619657.5</v>
      </c>
      <c r="F1345" s="17">
        <f t="shared" si="180"/>
        <v>619657.5</v>
      </c>
      <c r="G1345" s="18">
        <f t="shared" si="181"/>
        <v>0</v>
      </c>
      <c r="H1345" s="18">
        <v>2</v>
      </c>
      <c r="I1345" s="32" t="s">
        <v>48</v>
      </c>
      <c r="J1345" s="32">
        <v>1</v>
      </c>
      <c r="K1345" s="26">
        <v>770000</v>
      </c>
      <c r="L1345" s="21">
        <f t="shared" si="182"/>
        <v>0.24262193227710468</v>
      </c>
      <c r="M1345" s="22">
        <v>770000</v>
      </c>
      <c r="N1345" s="23">
        <f t="shared" si="186"/>
        <v>770000</v>
      </c>
      <c r="O1345" s="21">
        <f t="shared" si="183"/>
        <v>0.24262193227710468</v>
      </c>
      <c r="P1345" s="24">
        <v>770000</v>
      </c>
      <c r="Q1345" s="18">
        <f t="shared" si="184"/>
        <v>770000</v>
      </c>
      <c r="R1345" s="21">
        <f t="shared" si="185"/>
        <v>0.24262193227710468</v>
      </c>
    </row>
    <row r="1346" spans="1:18" ht="15.5" x14ac:dyDescent="0.45">
      <c r="A1346" s="12" t="s">
        <v>2734</v>
      </c>
      <c r="B1346" s="25" t="s">
        <v>2735</v>
      </c>
      <c r="C1346" s="14" t="s">
        <v>24</v>
      </c>
      <c r="D1346" s="27">
        <v>87475</v>
      </c>
      <c r="E1346" s="16">
        <f t="shared" si="179"/>
        <v>88787.125</v>
      </c>
      <c r="F1346" s="17">
        <f t="shared" si="180"/>
        <v>3551.4850000000001</v>
      </c>
      <c r="G1346" s="18">
        <f t="shared" si="181"/>
        <v>0</v>
      </c>
      <c r="H1346" s="18">
        <v>25</v>
      </c>
      <c r="I1346" s="32" t="s">
        <v>29</v>
      </c>
      <c r="J1346" s="32">
        <v>25</v>
      </c>
      <c r="K1346" s="26">
        <v>4500</v>
      </c>
      <c r="L1346" s="21">
        <f t="shared" si="182"/>
        <v>0.26707560358554233</v>
      </c>
      <c r="M1346" s="22">
        <v>110000</v>
      </c>
      <c r="N1346" s="23">
        <f t="shared" si="186"/>
        <v>4400</v>
      </c>
      <c r="O1346" s="21">
        <f t="shared" si="183"/>
        <v>0.23891836795030807</v>
      </c>
      <c r="P1346" s="24">
        <v>100000</v>
      </c>
      <c r="Q1346" s="18">
        <f t="shared" si="184"/>
        <v>4000</v>
      </c>
      <c r="R1346" s="21">
        <f t="shared" si="185"/>
        <v>0.12628942540937096</v>
      </c>
    </row>
    <row r="1347" spans="1:18" ht="15.5" x14ac:dyDescent="0.45">
      <c r="A1347" s="12" t="s">
        <v>2736</v>
      </c>
      <c r="B1347" s="25" t="s">
        <v>2737</v>
      </c>
      <c r="C1347" s="14" t="s">
        <v>24</v>
      </c>
      <c r="D1347" s="27">
        <v>21699</v>
      </c>
      <c r="E1347" s="16">
        <f t="shared" si="179"/>
        <v>22024.485000000001</v>
      </c>
      <c r="F1347" s="17">
        <f t="shared" si="180"/>
        <v>2202.4485</v>
      </c>
      <c r="G1347" s="18">
        <f t="shared" si="181"/>
        <v>0</v>
      </c>
      <c r="H1347" s="18">
        <v>100</v>
      </c>
      <c r="I1347" s="32" t="s">
        <v>29</v>
      </c>
      <c r="J1347" s="32">
        <v>10</v>
      </c>
      <c r="K1347" s="26">
        <v>6000</v>
      </c>
      <c r="L1347" s="21">
        <f t="shared" si="182"/>
        <v>1.7242407711235928</v>
      </c>
      <c r="M1347" s="22">
        <v>30000</v>
      </c>
      <c r="N1347" s="23">
        <f t="shared" si="186"/>
        <v>3000</v>
      </c>
      <c r="O1347" s="21">
        <f t="shared" si="183"/>
        <v>0.36212038556179638</v>
      </c>
      <c r="P1347" s="24">
        <v>26000</v>
      </c>
      <c r="Q1347" s="18">
        <f t="shared" si="184"/>
        <v>2600</v>
      </c>
      <c r="R1347" s="21">
        <f t="shared" si="185"/>
        <v>0.18050433415355685</v>
      </c>
    </row>
    <row r="1348" spans="1:18" ht="15.5" x14ac:dyDescent="0.45">
      <c r="A1348" s="12" t="s">
        <v>2738</v>
      </c>
      <c r="B1348" s="25" t="s">
        <v>2739</v>
      </c>
      <c r="C1348" s="14" t="s">
        <v>24</v>
      </c>
      <c r="D1348" s="27">
        <v>17150</v>
      </c>
      <c r="E1348" s="16">
        <f t="shared" si="179"/>
        <v>17407.25</v>
      </c>
      <c r="F1348" s="17">
        <f t="shared" si="180"/>
        <v>17407.25</v>
      </c>
      <c r="G1348" s="18">
        <f t="shared" si="181"/>
        <v>0</v>
      </c>
      <c r="H1348" s="18">
        <v>1</v>
      </c>
      <c r="I1348" s="32" t="s">
        <v>48</v>
      </c>
      <c r="J1348" s="32">
        <v>1</v>
      </c>
      <c r="K1348" s="26">
        <v>22000</v>
      </c>
      <c r="L1348" s="21">
        <f t="shared" si="182"/>
        <v>0.26384121558546009</v>
      </c>
      <c r="M1348" s="22">
        <v>22000</v>
      </c>
      <c r="N1348" s="23">
        <f t="shared" si="186"/>
        <v>22000</v>
      </c>
      <c r="O1348" s="21">
        <f t="shared" si="183"/>
        <v>0.26384121558546009</v>
      </c>
      <c r="P1348" s="24">
        <v>19500</v>
      </c>
      <c r="Q1348" s="18">
        <f t="shared" si="184"/>
        <v>19500</v>
      </c>
      <c r="R1348" s="21">
        <f t="shared" si="185"/>
        <v>0.12022289563256688</v>
      </c>
    </row>
    <row r="1349" spans="1:18" ht="15.5" x14ac:dyDescent="0.45">
      <c r="A1349" s="12" t="s">
        <v>2740</v>
      </c>
      <c r="B1349" s="25" t="s">
        <v>2741</v>
      </c>
      <c r="C1349" s="33" t="s">
        <v>24</v>
      </c>
      <c r="D1349" s="15">
        <v>48000</v>
      </c>
      <c r="E1349" s="16">
        <f t="shared" si="179"/>
        <v>48720</v>
      </c>
      <c r="F1349" s="17">
        <f t="shared" si="180"/>
        <v>48720</v>
      </c>
      <c r="G1349" s="18">
        <f t="shared" si="181"/>
        <v>0</v>
      </c>
      <c r="H1349" s="18">
        <v>2</v>
      </c>
      <c r="I1349" s="32" t="s">
        <v>48</v>
      </c>
      <c r="J1349" s="32">
        <v>1</v>
      </c>
      <c r="K1349" s="26">
        <v>60000</v>
      </c>
      <c r="L1349" s="21">
        <f t="shared" si="182"/>
        <v>0.23152709359605911</v>
      </c>
      <c r="M1349" s="22">
        <v>60000</v>
      </c>
      <c r="N1349" s="23">
        <f t="shared" si="186"/>
        <v>60000</v>
      </c>
      <c r="O1349" s="21">
        <f t="shared" si="183"/>
        <v>0.23152709359605911</v>
      </c>
      <c r="P1349" s="24">
        <v>55000</v>
      </c>
      <c r="Q1349" s="18">
        <f t="shared" si="184"/>
        <v>55000</v>
      </c>
      <c r="R1349" s="21">
        <f t="shared" si="185"/>
        <v>0.12889983579638753</v>
      </c>
    </row>
    <row r="1350" spans="1:18" ht="15.5" x14ac:dyDescent="0.45">
      <c r="A1350" s="12" t="s">
        <v>2742</v>
      </c>
      <c r="B1350" s="25" t="s">
        <v>2743</v>
      </c>
      <c r="C1350" s="33" t="s">
        <v>24</v>
      </c>
      <c r="D1350" s="15">
        <v>38000</v>
      </c>
      <c r="E1350" s="16">
        <f t="shared" si="179"/>
        <v>38570</v>
      </c>
      <c r="F1350" s="17">
        <f t="shared" si="180"/>
        <v>38570</v>
      </c>
      <c r="G1350" s="18">
        <f t="shared" si="181"/>
        <v>0</v>
      </c>
      <c r="H1350" s="18">
        <v>2</v>
      </c>
      <c r="I1350" s="32" t="s">
        <v>48</v>
      </c>
      <c r="J1350" s="32">
        <v>1</v>
      </c>
      <c r="K1350" s="26">
        <v>48000</v>
      </c>
      <c r="L1350" s="21">
        <f t="shared" si="182"/>
        <v>0.24449053668654394</v>
      </c>
      <c r="M1350" s="22">
        <v>48000</v>
      </c>
      <c r="N1350" s="23">
        <f t="shared" si="186"/>
        <v>48000</v>
      </c>
      <c r="O1350" s="21">
        <f t="shared" si="183"/>
        <v>0.24449053668654394</v>
      </c>
      <c r="P1350" s="24">
        <v>44000</v>
      </c>
      <c r="Q1350" s="18">
        <f t="shared" si="184"/>
        <v>44000</v>
      </c>
      <c r="R1350" s="21">
        <f t="shared" si="185"/>
        <v>0.14078299196266528</v>
      </c>
    </row>
    <row r="1351" spans="1:18" ht="15.5" x14ac:dyDescent="0.45">
      <c r="A1351" s="12" t="s">
        <v>2744</v>
      </c>
      <c r="B1351" s="25" t="s">
        <v>2745</v>
      </c>
      <c r="C1351" s="33" t="s">
        <v>24</v>
      </c>
      <c r="D1351" s="15">
        <v>21645</v>
      </c>
      <c r="E1351" s="16">
        <f t="shared" si="179"/>
        <v>21969.674999999999</v>
      </c>
      <c r="F1351" s="17">
        <f t="shared" si="180"/>
        <v>2196.9674999999997</v>
      </c>
      <c r="G1351" s="18">
        <f t="shared" si="181"/>
        <v>0</v>
      </c>
      <c r="H1351" s="18">
        <v>10</v>
      </c>
      <c r="I1351" s="32" t="s">
        <v>29</v>
      </c>
      <c r="J1351" s="32">
        <v>10</v>
      </c>
      <c r="K1351" s="26">
        <v>5000</v>
      </c>
      <c r="L1351" s="21">
        <f t="shared" si="182"/>
        <v>1.2758643448298623</v>
      </c>
      <c r="M1351" s="22">
        <v>30000</v>
      </c>
      <c r="N1351" s="23">
        <f t="shared" si="186"/>
        <v>3000</v>
      </c>
      <c r="O1351" s="21">
        <f t="shared" si="183"/>
        <v>0.36551860689791738</v>
      </c>
      <c r="P1351" s="24">
        <v>28000</v>
      </c>
      <c r="Q1351" s="18">
        <f t="shared" si="184"/>
        <v>2800</v>
      </c>
      <c r="R1351" s="21">
        <f t="shared" si="185"/>
        <v>0.27448403310472291</v>
      </c>
    </row>
    <row r="1352" spans="1:18" ht="15.5" x14ac:dyDescent="0.45">
      <c r="A1352" s="12" t="s">
        <v>2746</v>
      </c>
      <c r="B1352" s="25" t="s">
        <v>2747</v>
      </c>
      <c r="C1352" s="33" t="s">
        <v>24</v>
      </c>
      <c r="D1352" s="15">
        <v>21645</v>
      </c>
      <c r="E1352" s="16">
        <f t="shared" si="179"/>
        <v>21969.674999999999</v>
      </c>
      <c r="F1352" s="17">
        <f t="shared" si="180"/>
        <v>2196.9674999999997</v>
      </c>
      <c r="G1352" s="18">
        <f t="shared" si="181"/>
        <v>0</v>
      </c>
      <c r="H1352" s="18">
        <v>10</v>
      </c>
      <c r="I1352" s="32" t="s">
        <v>29</v>
      </c>
      <c r="J1352" s="32">
        <v>10</v>
      </c>
      <c r="K1352" s="26">
        <v>5000</v>
      </c>
      <c r="L1352" s="21">
        <f t="shared" si="182"/>
        <v>1.2758643448298623</v>
      </c>
      <c r="M1352" s="22">
        <v>30000</v>
      </c>
      <c r="N1352" s="23">
        <f t="shared" si="186"/>
        <v>3000</v>
      </c>
      <c r="O1352" s="21">
        <f t="shared" si="183"/>
        <v>0.36551860689791738</v>
      </c>
      <c r="P1352" s="24">
        <v>28000</v>
      </c>
      <c r="Q1352" s="18">
        <f t="shared" si="184"/>
        <v>2800</v>
      </c>
      <c r="R1352" s="21">
        <f t="shared" si="185"/>
        <v>0.27448403310472291</v>
      </c>
    </row>
    <row r="1353" spans="1:18" ht="15.5" x14ac:dyDescent="0.45">
      <c r="A1353" s="12" t="s">
        <v>2748</v>
      </c>
      <c r="B1353" s="25" t="s">
        <v>2749</v>
      </c>
      <c r="C1353" s="33" t="s">
        <v>24</v>
      </c>
      <c r="D1353" s="15">
        <v>19868</v>
      </c>
      <c r="E1353" s="16">
        <f t="shared" si="179"/>
        <v>20166.02</v>
      </c>
      <c r="F1353" s="17">
        <f t="shared" si="180"/>
        <v>2016.6020000000001</v>
      </c>
      <c r="G1353" s="18">
        <f t="shared" si="181"/>
        <v>0</v>
      </c>
      <c r="H1353" s="18">
        <v>10</v>
      </c>
      <c r="I1353" s="32" t="s">
        <v>29</v>
      </c>
      <c r="J1353" s="32">
        <v>10</v>
      </c>
      <c r="K1353" s="26">
        <v>5000</v>
      </c>
      <c r="L1353" s="21">
        <f t="shared" si="182"/>
        <v>1.4794183482908378</v>
      </c>
      <c r="M1353" s="22">
        <v>25000</v>
      </c>
      <c r="N1353" s="23">
        <f t="shared" si="186"/>
        <v>2500</v>
      </c>
      <c r="O1353" s="21">
        <f t="shared" si="183"/>
        <v>0.23970917414541881</v>
      </c>
      <c r="P1353" s="24">
        <v>23000</v>
      </c>
      <c r="Q1353" s="18">
        <f t="shared" si="184"/>
        <v>2300</v>
      </c>
      <c r="R1353" s="21">
        <f t="shared" si="185"/>
        <v>0.1405324402137853</v>
      </c>
    </row>
    <row r="1354" spans="1:18" ht="15.5" x14ac:dyDescent="0.45">
      <c r="A1354" s="12" t="s">
        <v>2750</v>
      </c>
      <c r="B1354" s="25" t="s">
        <v>2751</v>
      </c>
      <c r="C1354" s="33" t="s">
        <v>24</v>
      </c>
      <c r="D1354" s="15">
        <v>22677</v>
      </c>
      <c r="E1354" s="16">
        <f t="shared" si="179"/>
        <v>23017.154999999999</v>
      </c>
      <c r="F1354" s="17">
        <f t="shared" si="180"/>
        <v>23017.154999999999</v>
      </c>
      <c r="G1354" s="18">
        <f t="shared" si="181"/>
        <v>0</v>
      </c>
      <c r="H1354" s="18">
        <v>2</v>
      </c>
      <c r="I1354" s="32" t="s">
        <v>48</v>
      </c>
      <c r="J1354" s="32">
        <v>1</v>
      </c>
      <c r="K1354" s="26">
        <v>28000</v>
      </c>
      <c r="L1354" s="21">
        <f t="shared" si="182"/>
        <v>0.21648396598102596</v>
      </c>
      <c r="M1354" s="22">
        <v>27000</v>
      </c>
      <c r="N1354" s="23">
        <f t="shared" si="186"/>
        <v>27000</v>
      </c>
      <c r="O1354" s="21">
        <f t="shared" si="183"/>
        <v>0.17303811005313216</v>
      </c>
      <c r="P1354" s="24">
        <v>26000</v>
      </c>
      <c r="Q1354" s="18">
        <f t="shared" si="184"/>
        <v>26000</v>
      </c>
      <c r="R1354" s="21">
        <f t="shared" si="185"/>
        <v>0.12959225412523839</v>
      </c>
    </row>
    <row r="1355" spans="1:18" ht="15.5" x14ac:dyDescent="0.45">
      <c r="A1355" s="12" t="s">
        <v>2752</v>
      </c>
      <c r="B1355" s="25" t="s">
        <v>2753</v>
      </c>
      <c r="C1355" s="14" t="s">
        <v>24</v>
      </c>
      <c r="D1355" s="15">
        <v>6605</v>
      </c>
      <c r="E1355" s="16">
        <f t="shared" si="179"/>
        <v>6704.0749999999998</v>
      </c>
      <c r="F1355" s="17">
        <f t="shared" si="180"/>
        <v>6704.0749999999998</v>
      </c>
      <c r="G1355" s="18">
        <f t="shared" si="181"/>
        <v>0</v>
      </c>
      <c r="H1355" s="18">
        <v>1</v>
      </c>
      <c r="I1355" s="19" t="s">
        <v>95</v>
      </c>
      <c r="J1355" s="19">
        <v>1</v>
      </c>
      <c r="K1355" s="26">
        <v>12000</v>
      </c>
      <c r="L1355" s="21">
        <f t="shared" si="182"/>
        <v>0.78995610878458256</v>
      </c>
      <c r="M1355" s="22">
        <v>10000</v>
      </c>
      <c r="N1355" s="23">
        <f t="shared" si="186"/>
        <v>10000</v>
      </c>
      <c r="O1355" s="21">
        <f t="shared" si="183"/>
        <v>0.4916300906538188</v>
      </c>
      <c r="P1355" s="24">
        <v>10000</v>
      </c>
      <c r="Q1355" s="18">
        <f t="shared" si="184"/>
        <v>10000</v>
      </c>
      <c r="R1355" s="21">
        <f t="shared" si="185"/>
        <v>0.4916300906538188</v>
      </c>
    </row>
    <row r="1356" spans="1:18" ht="15.5" x14ac:dyDescent="0.45">
      <c r="A1356" s="12" t="s">
        <v>2754</v>
      </c>
      <c r="B1356" s="25" t="s">
        <v>2755</v>
      </c>
      <c r="C1356" s="14" t="s">
        <v>32</v>
      </c>
      <c r="D1356" s="15">
        <v>6911</v>
      </c>
      <c r="E1356" s="16">
        <f t="shared" si="179"/>
        <v>7014.665</v>
      </c>
      <c r="F1356" s="17">
        <f t="shared" si="180"/>
        <v>7014.665</v>
      </c>
      <c r="G1356" s="18">
        <f t="shared" si="181"/>
        <v>0</v>
      </c>
      <c r="H1356" s="18">
        <v>1</v>
      </c>
      <c r="I1356" s="19" t="s">
        <v>95</v>
      </c>
      <c r="J1356" s="28">
        <v>1</v>
      </c>
      <c r="K1356" s="26">
        <v>12000</v>
      </c>
      <c r="L1356" s="21">
        <f t="shared" si="182"/>
        <v>0.71070179402722722</v>
      </c>
      <c r="M1356" s="22">
        <v>10000</v>
      </c>
      <c r="N1356" s="23">
        <f t="shared" si="186"/>
        <v>10000</v>
      </c>
      <c r="O1356" s="21">
        <f t="shared" si="183"/>
        <v>0.42558482835602274</v>
      </c>
      <c r="P1356" s="24">
        <v>10000</v>
      </c>
      <c r="Q1356" s="18">
        <f t="shared" si="184"/>
        <v>10000</v>
      </c>
      <c r="R1356" s="21">
        <f t="shared" si="185"/>
        <v>0.42558482835602274</v>
      </c>
    </row>
    <row r="1357" spans="1:18" ht="15.5" x14ac:dyDescent="0.45">
      <c r="A1357" s="12" t="s">
        <v>2756</v>
      </c>
      <c r="B1357" s="25" t="s">
        <v>2757</v>
      </c>
      <c r="C1357" s="14" t="s">
        <v>24</v>
      </c>
      <c r="D1357" s="15">
        <v>8741</v>
      </c>
      <c r="E1357" s="16">
        <f t="shared" si="179"/>
        <v>8872.1149999999998</v>
      </c>
      <c r="F1357" s="17">
        <f t="shared" si="180"/>
        <v>8872.1149999999998</v>
      </c>
      <c r="G1357" s="18">
        <f t="shared" si="181"/>
        <v>0</v>
      </c>
      <c r="H1357" s="18">
        <v>1</v>
      </c>
      <c r="I1357" s="19" t="s">
        <v>95</v>
      </c>
      <c r="J1357" s="19">
        <v>1</v>
      </c>
      <c r="K1357" s="26">
        <v>12000</v>
      </c>
      <c r="L1357" s="21">
        <f t="shared" si="182"/>
        <v>0.35255235082052028</v>
      </c>
      <c r="M1357" s="22">
        <v>11000</v>
      </c>
      <c r="N1357" s="23">
        <f t="shared" si="186"/>
        <v>11000</v>
      </c>
      <c r="O1357" s="21">
        <f t="shared" si="183"/>
        <v>0.23983965491881026</v>
      </c>
      <c r="P1357" s="24">
        <v>10000</v>
      </c>
      <c r="Q1357" s="18">
        <f t="shared" si="184"/>
        <v>10000</v>
      </c>
      <c r="R1357" s="21">
        <f t="shared" si="185"/>
        <v>0.12712695901710022</v>
      </c>
    </row>
    <row r="1358" spans="1:18" ht="15.5" x14ac:dyDescent="0.45">
      <c r="A1358" s="12" t="s">
        <v>2758</v>
      </c>
      <c r="B1358" s="25" t="s">
        <v>2759</v>
      </c>
      <c r="C1358" s="14" t="s">
        <v>32</v>
      </c>
      <c r="D1358" s="15">
        <v>7000</v>
      </c>
      <c r="E1358" s="16">
        <f t="shared" si="179"/>
        <v>7105</v>
      </c>
      <c r="F1358" s="17">
        <f t="shared" si="180"/>
        <v>7105</v>
      </c>
      <c r="G1358" s="18">
        <f t="shared" si="181"/>
        <v>0</v>
      </c>
      <c r="H1358" s="18">
        <v>10</v>
      </c>
      <c r="I1358" s="19" t="s">
        <v>95</v>
      </c>
      <c r="J1358" s="19">
        <v>1</v>
      </c>
      <c r="K1358" s="26">
        <v>15000</v>
      </c>
      <c r="L1358" s="21">
        <f t="shared" si="182"/>
        <v>1.11118930330753</v>
      </c>
      <c r="M1358" s="22">
        <v>11000</v>
      </c>
      <c r="N1358" s="23">
        <f t="shared" si="186"/>
        <v>11000</v>
      </c>
      <c r="O1358" s="21">
        <f t="shared" si="183"/>
        <v>0.54820548909218858</v>
      </c>
      <c r="P1358" s="24">
        <v>10000</v>
      </c>
      <c r="Q1358" s="18">
        <f t="shared" si="184"/>
        <v>10000</v>
      </c>
      <c r="R1358" s="21">
        <f t="shared" si="185"/>
        <v>0.40745953553835329</v>
      </c>
    </row>
    <row r="1359" spans="1:18" ht="15.5" x14ac:dyDescent="0.45">
      <c r="A1359" s="12" t="s">
        <v>2760</v>
      </c>
      <c r="B1359" s="25" t="s">
        <v>2761</v>
      </c>
      <c r="C1359" s="14" t="s">
        <v>32</v>
      </c>
      <c r="D1359" s="15">
        <v>7673</v>
      </c>
      <c r="E1359" s="16">
        <f t="shared" si="179"/>
        <v>7788.0950000000003</v>
      </c>
      <c r="F1359" s="17">
        <f t="shared" si="180"/>
        <v>7788.0950000000003</v>
      </c>
      <c r="G1359" s="18">
        <f t="shared" si="181"/>
        <v>0</v>
      </c>
      <c r="H1359" s="18">
        <v>1</v>
      </c>
      <c r="I1359" s="19" t="s">
        <v>95</v>
      </c>
      <c r="J1359" s="19">
        <v>1</v>
      </c>
      <c r="K1359" s="26">
        <v>12000</v>
      </c>
      <c r="L1359" s="21">
        <f t="shared" si="182"/>
        <v>0.54081325407561154</v>
      </c>
      <c r="M1359" s="22">
        <v>11000</v>
      </c>
      <c r="N1359" s="23">
        <f t="shared" si="186"/>
        <v>11000</v>
      </c>
      <c r="O1359" s="21">
        <f t="shared" si="183"/>
        <v>0.41241214956931055</v>
      </c>
      <c r="P1359" s="24">
        <v>10000</v>
      </c>
      <c r="Q1359" s="18">
        <f t="shared" si="184"/>
        <v>10000</v>
      </c>
      <c r="R1359" s="21">
        <f t="shared" si="185"/>
        <v>0.28401104506300962</v>
      </c>
    </row>
    <row r="1360" spans="1:18" ht="15.5" x14ac:dyDescent="0.45">
      <c r="A1360" s="12" t="s">
        <v>2762</v>
      </c>
      <c r="B1360" s="25" t="s">
        <v>2763</v>
      </c>
      <c r="C1360" s="14" t="str">
        <f>C1359</f>
        <v>OBAT KERAS</v>
      </c>
      <c r="D1360" s="15">
        <v>8134</v>
      </c>
      <c r="E1360" s="16">
        <f t="shared" ref="E1360:E1413" si="187">(D1360*1.5%)+D1360</f>
        <v>8256.01</v>
      </c>
      <c r="F1360" s="17">
        <f t="shared" si="180"/>
        <v>8256.01</v>
      </c>
      <c r="G1360" s="18">
        <f t="shared" si="181"/>
        <v>0</v>
      </c>
      <c r="H1360" s="18">
        <v>100</v>
      </c>
      <c r="I1360" s="19" t="s">
        <v>95</v>
      </c>
      <c r="J1360" s="32">
        <v>1</v>
      </c>
      <c r="K1360" s="26">
        <v>15000</v>
      </c>
      <c r="L1360" s="21">
        <f t="shared" si="182"/>
        <v>0.81685826446431142</v>
      </c>
      <c r="M1360" s="22">
        <v>10000</v>
      </c>
      <c r="N1360" s="23">
        <f t="shared" si="186"/>
        <v>10000</v>
      </c>
      <c r="O1360" s="21">
        <f t="shared" si="183"/>
        <v>0.2112388429762076</v>
      </c>
      <c r="P1360" s="24">
        <v>9500</v>
      </c>
      <c r="Q1360" s="18">
        <f t="shared" si="184"/>
        <v>9500</v>
      </c>
      <c r="R1360" s="21">
        <f t="shared" si="185"/>
        <v>0.15067690082739724</v>
      </c>
    </row>
    <row r="1361" spans="1:18" ht="15.5" x14ac:dyDescent="0.45">
      <c r="A1361" s="12" t="s">
        <v>2764</v>
      </c>
      <c r="B1361" s="25" t="s">
        <v>2765</v>
      </c>
      <c r="C1361" s="14" t="s">
        <v>32</v>
      </c>
      <c r="D1361" s="15">
        <v>8450</v>
      </c>
      <c r="E1361" s="16">
        <f t="shared" si="187"/>
        <v>8576.75</v>
      </c>
      <c r="F1361" s="17">
        <f t="shared" si="180"/>
        <v>8576.75</v>
      </c>
      <c r="G1361" s="18">
        <f t="shared" si="181"/>
        <v>0</v>
      </c>
      <c r="H1361" s="18">
        <v>1</v>
      </c>
      <c r="I1361" s="19" t="s">
        <v>95</v>
      </c>
      <c r="J1361" s="19">
        <v>1</v>
      </c>
      <c r="K1361" s="26">
        <v>15000</v>
      </c>
      <c r="L1361" s="21">
        <f t="shared" si="182"/>
        <v>0.74891421575771711</v>
      </c>
      <c r="M1361" s="22">
        <v>11000</v>
      </c>
      <c r="N1361" s="23">
        <f t="shared" si="186"/>
        <v>11000</v>
      </c>
      <c r="O1361" s="21">
        <f t="shared" si="183"/>
        <v>0.2825370915556592</v>
      </c>
      <c r="P1361" s="24">
        <v>10000</v>
      </c>
      <c r="Q1361" s="18">
        <f t="shared" si="184"/>
        <v>10000</v>
      </c>
      <c r="R1361" s="21">
        <f t="shared" si="185"/>
        <v>0.16594281050514473</v>
      </c>
    </row>
    <row r="1362" spans="1:18" ht="15.5" x14ac:dyDescent="0.45">
      <c r="A1362" s="12" t="s">
        <v>2766</v>
      </c>
      <c r="B1362" s="25" t="s">
        <v>2767</v>
      </c>
      <c r="C1362" s="14" t="s">
        <v>24</v>
      </c>
      <c r="D1362" s="15">
        <v>38715</v>
      </c>
      <c r="E1362" s="16">
        <f t="shared" si="187"/>
        <v>39295.724999999999</v>
      </c>
      <c r="F1362" s="17">
        <f t="shared" ref="F1362:F1425" si="188">E1362/J1362</f>
        <v>39295.724999999999</v>
      </c>
      <c r="G1362" s="18">
        <f t="shared" ref="G1362:G1425" si="189">F1362*T1362</f>
        <v>0</v>
      </c>
      <c r="H1362" s="18">
        <v>2</v>
      </c>
      <c r="I1362" s="19" t="s">
        <v>586</v>
      </c>
      <c r="J1362" s="19">
        <v>1</v>
      </c>
      <c r="K1362" s="26">
        <v>47000</v>
      </c>
      <c r="L1362" s="21">
        <f t="shared" ref="L1362:L1425" si="190">(K1362-F1362)/F1362</f>
        <v>0.19605885881988439</v>
      </c>
      <c r="M1362" s="22">
        <f>K1362</f>
        <v>47000</v>
      </c>
      <c r="N1362" s="23">
        <f t="shared" si="186"/>
        <v>47000</v>
      </c>
      <c r="O1362" s="21">
        <f t="shared" ref="O1362:O1425" si="191">(N1362-F1362)/F1362</f>
        <v>0.19605885881988439</v>
      </c>
      <c r="P1362" s="24">
        <v>44000</v>
      </c>
      <c r="Q1362" s="18">
        <f t="shared" si="184"/>
        <v>44000</v>
      </c>
      <c r="R1362" s="21">
        <f t="shared" si="185"/>
        <v>0.11971467634201943</v>
      </c>
    </row>
    <row r="1363" spans="1:18" ht="15.5" x14ac:dyDescent="0.45">
      <c r="A1363" s="12" t="s">
        <v>2768</v>
      </c>
      <c r="B1363" s="25" t="s">
        <v>2769</v>
      </c>
      <c r="C1363" s="14" t="s">
        <v>24</v>
      </c>
      <c r="D1363" s="15">
        <v>18151</v>
      </c>
      <c r="E1363" s="16">
        <f t="shared" si="187"/>
        <v>18423.264999999999</v>
      </c>
      <c r="F1363" s="17">
        <f t="shared" si="188"/>
        <v>18423.264999999999</v>
      </c>
      <c r="G1363" s="18">
        <f t="shared" si="189"/>
        <v>0</v>
      </c>
      <c r="H1363" s="18">
        <v>2</v>
      </c>
      <c r="I1363" s="28" t="s">
        <v>92</v>
      </c>
      <c r="J1363" s="19">
        <v>1</v>
      </c>
      <c r="K1363" s="26">
        <v>23000</v>
      </c>
      <c r="L1363" s="21">
        <f t="shared" si="190"/>
        <v>0.24842149315010129</v>
      </c>
      <c r="M1363" s="22">
        <f>K1363</f>
        <v>23000</v>
      </c>
      <c r="N1363" s="23">
        <f t="shared" si="186"/>
        <v>23000</v>
      </c>
      <c r="O1363" s="21">
        <f t="shared" si="191"/>
        <v>0.24842149315010129</v>
      </c>
      <c r="P1363" s="24">
        <v>20500</v>
      </c>
      <c r="Q1363" s="18">
        <f t="shared" si="184"/>
        <v>20500</v>
      </c>
      <c r="R1363" s="21">
        <f t="shared" si="185"/>
        <v>0.1127235047642207</v>
      </c>
    </row>
    <row r="1364" spans="1:18" ht="15.5" x14ac:dyDescent="0.45">
      <c r="A1364" s="12" t="s">
        <v>2770</v>
      </c>
      <c r="B1364" s="25" t="s">
        <v>2771</v>
      </c>
      <c r="C1364" s="14" t="s">
        <v>32</v>
      </c>
      <c r="D1364" s="15">
        <v>46350</v>
      </c>
      <c r="E1364" s="16">
        <f t="shared" si="187"/>
        <v>47045.25</v>
      </c>
      <c r="F1364" s="17">
        <f t="shared" si="188"/>
        <v>47045.25</v>
      </c>
      <c r="G1364" s="18">
        <f t="shared" si="189"/>
        <v>0</v>
      </c>
      <c r="H1364" s="18">
        <v>3</v>
      </c>
      <c r="I1364" s="19" t="s">
        <v>586</v>
      </c>
      <c r="J1364" s="32">
        <v>1</v>
      </c>
      <c r="K1364" s="26">
        <v>58000</v>
      </c>
      <c r="L1364" s="21">
        <f t="shared" si="190"/>
        <v>0.23285560178764061</v>
      </c>
      <c r="M1364" s="22">
        <f>K1364</f>
        <v>58000</v>
      </c>
      <c r="N1364" s="23">
        <f t="shared" si="186"/>
        <v>58000</v>
      </c>
      <c r="O1364" s="21">
        <f t="shared" si="191"/>
        <v>0.23285560178764061</v>
      </c>
      <c r="P1364" s="24">
        <v>54000</v>
      </c>
      <c r="Q1364" s="18">
        <f t="shared" si="184"/>
        <v>54000</v>
      </c>
      <c r="R1364" s="21">
        <f t="shared" si="185"/>
        <v>0.14783107752642402</v>
      </c>
    </row>
    <row r="1365" spans="1:18" ht="15.5" x14ac:dyDescent="0.45">
      <c r="A1365" s="12" t="s">
        <v>2772</v>
      </c>
      <c r="B1365" s="25" t="s">
        <v>2773</v>
      </c>
      <c r="C1365" s="14" t="s">
        <v>10</v>
      </c>
      <c r="D1365" s="15">
        <v>45000</v>
      </c>
      <c r="E1365" s="16">
        <f t="shared" si="187"/>
        <v>45675</v>
      </c>
      <c r="F1365" s="17">
        <f t="shared" si="188"/>
        <v>456.75</v>
      </c>
      <c r="G1365" s="18">
        <f t="shared" si="189"/>
        <v>0</v>
      </c>
      <c r="H1365" s="18">
        <v>100</v>
      </c>
      <c r="I1365" s="19" t="s">
        <v>11</v>
      </c>
      <c r="J1365" s="19">
        <v>100</v>
      </c>
      <c r="K1365" s="26">
        <v>1000</v>
      </c>
      <c r="L1365" s="21">
        <f t="shared" si="190"/>
        <v>1.1893814997263272</v>
      </c>
      <c r="M1365" s="22">
        <v>53000</v>
      </c>
      <c r="N1365" s="23">
        <f t="shared" si="186"/>
        <v>530</v>
      </c>
      <c r="O1365" s="21">
        <f t="shared" si="191"/>
        <v>0.16037219485495346</v>
      </c>
      <c r="P1365" s="24">
        <v>52000</v>
      </c>
      <c r="Q1365" s="18">
        <f t="shared" ref="Q1365:Q1428" si="192">P1365/J1365</f>
        <v>520</v>
      </c>
      <c r="R1365" s="21">
        <f t="shared" si="185"/>
        <v>0.13847837985769021</v>
      </c>
    </row>
    <row r="1366" spans="1:18" ht="15.5" x14ac:dyDescent="0.45">
      <c r="A1366" s="12" t="s">
        <v>2774</v>
      </c>
      <c r="B1366" s="25" t="s">
        <v>2775</v>
      </c>
      <c r="C1366" s="14" t="s">
        <v>10</v>
      </c>
      <c r="D1366" s="15">
        <v>19000</v>
      </c>
      <c r="E1366" s="16">
        <f t="shared" si="187"/>
        <v>19285</v>
      </c>
      <c r="F1366" s="17">
        <f t="shared" si="188"/>
        <v>192.85</v>
      </c>
      <c r="G1366" s="18">
        <f t="shared" si="189"/>
        <v>0</v>
      </c>
      <c r="H1366" s="18">
        <v>100</v>
      </c>
      <c r="I1366" s="19" t="s">
        <v>11</v>
      </c>
      <c r="J1366" s="19">
        <v>100</v>
      </c>
      <c r="K1366" s="26">
        <v>1000</v>
      </c>
      <c r="L1366" s="21">
        <f t="shared" si="190"/>
        <v>4.1853772361939328</v>
      </c>
      <c r="M1366" s="22">
        <v>26000</v>
      </c>
      <c r="N1366" s="23">
        <f t="shared" si="186"/>
        <v>260</v>
      </c>
      <c r="O1366" s="21">
        <f t="shared" si="191"/>
        <v>0.34819808141042263</v>
      </c>
      <c r="P1366" s="24">
        <v>25000</v>
      </c>
      <c r="Q1366" s="18">
        <f t="shared" si="192"/>
        <v>250</v>
      </c>
      <c r="R1366" s="21">
        <f t="shared" si="185"/>
        <v>0.2963443090484833</v>
      </c>
    </row>
    <row r="1367" spans="1:18" ht="15.5" x14ac:dyDescent="0.45">
      <c r="A1367" s="12" t="s">
        <v>2776</v>
      </c>
      <c r="B1367" s="25" t="s">
        <v>2777</v>
      </c>
      <c r="C1367" s="14" t="s">
        <v>10</v>
      </c>
      <c r="D1367" s="15">
        <v>55000</v>
      </c>
      <c r="E1367" s="16">
        <f t="shared" si="187"/>
        <v>55825</v>
      </c>
      <c r="F1367" s="17">
        <f t="shared" si="188"/>
        <v>558.25</v>
      </c>
      <c r="G1367" s="18">
        <f t="shared" si="189"/>
        <v>0</v>
      </c>
      <c r="H1367" s="18">
        <v>100</v>
      </c>
      <c r="I1367" s="19" t="s">
        <v>11</v>
      </c>
      <c r="J1367" s="19">
        <v>100</v>
      </c>
      <c r="K1367" s="26">
        <v>1000</v>
      </c>
      <c r="L1367" s="21">
        <f t="shared" si="190"/>
        <v>0.7913121361397224</v>
      </c>
      <c r="M1367" s="22">
        <v>65000</v>
      </c>
      <c r="N1367" s="23">
        <f t="shared" si="186"/>
        <v>650</v>
      </c>
      <c r="O1367" s="21">
        <f t="shared" si="191"/>
        <v>0.16435288849081953</v>
      </c>
      <c r="P1367" s="24">
        <v>63000</v>
      </c>
      <c r="Q1367" s="18">
        <f t="shared" si="192"/>
        <v>630</v>
      </c>
      <c r="R1367" s="21">
        <f t="shared" si="185"/>
        <v>0.12852664576802508</v>
      </c>
    </row>
    <row r="1368" spans="1:18" ht="15.5" x14ac:dyDescent="0.45">
      <c r="A1368" s="12" t="s">
        <v>2778</v>
      </c>
      <c r="B1368" s="25" t="s">
        <v>2779</v>
      </c>
      <c r="C1368" s="14" t="s">
        <v>10</v>
      </c>
      <c r="D1368" s="15">
        <v>19000</v>
      </c>
      <c r="E1368" s="16">
        <f t="shared" si="187"/>
        <v>19285</v>
      </c>
      <c r="F1368" s="17">
        <f t="shared" si="188"/>
        <v>192.85</v>
      </c>
      <c r="G1368" s="18">
        <f t="shared" si="189"/>
        <v>0</v>
      </c>
      <c r="H1368" s="18">
        <v>100</v>
      </c>
      <c r="I1368" s="19" t="s">
        <v>11</v>
      </c>
      <c r="J1368" s="19">
        <v>100</v>
      </c>
      <c r="K1368" s="26">
        <v>1000</v>
      </c>
      <c r="L1368" s="21">
        <f t="shared" si="190"/>
        <v>4.1853772361939328</v>
      </c>
      <c r="M1368" s="22">
        <v>26000</v>
      </c>
      <c r="N1368" s="23">
        <f t="shared" si="186"/>
        <v>260</v>
      </c>
      <c r="O1368" s="21">
        <f t="shared" si="191"/>
        <v>0.34819808141042263</v>
      </c>
      <c r="P1368" s="24">
        <v>25000</v>
      </c>
      <c r="Q1368" s="18">
        <f t="shared" si="192"/>
        <v>250</v>
      </c>
      <c r="R1368" s="21">
        <f t="shared" si="185"/>
        <v>0.2963443090484833</v>
      </c>
    </row>
    <row r="1369" spans="1:18" ht="15.5" x14ac:dyDescent="0.45">
      <c r="A1369" s="12" t="s">
        <v>2780</v>
      </c>
      <c r="B1369" s="25" t="s">
        <v>2781</v>
      </c>
      <c r="C1369" s="14" t="s">
        <v>10</v>
      </c>
      <c r="D1369" s="15">
        <v>43000</v>
      </c>
      <c r="E1369" s="16">
        <f t="shared" si="187"/>
        <v>43645</v>
      </c>
      <c r="F1369" s="17">
        <f t="shared" si="188"/>
        <v>436.45</v>
      </c>
      <c r="G1369" s="18">
        <f t="shared" si="189"/>
        <v>0</v>
      </c>
      <c r="H1369" s="18">
        <v>100</v>
      </c>
      <c r="I1369" s="19" t="s">
        <v>11</v>
      </c>
      <c r="J1369" s="19">
        <v>100</v>
      </c>
      <c r="K1369" s="26">
        <v>1000</v>
      </c>
      <c r="L1369" s="21">
        <f t="shared" si="190"/>
        <v>1.291213197388017</v>
      </c>
      <c r="M1369" s="22">
        <v>50000</v>
      </c>
      <c r="N1369" s="23">
        <f t="shared" si="186"/>
        <v>500</v>
      </c>
      <c r="O1369" s="21">
        <f t="shared" si="191"/>
        <v>0.14560659869400852</v>
      </c>
      <c r="P1369" s="24">
        <v>50000</v>
      </c>
      <c r="Q1369" s="18">
        <f t="shared" si="192"/>
        <v>500</v>
      </c>
      <c r="R1369" s="21">
        <f t="shared" si="185"/>
        <v>0.14560659869400852</v>
      </c>
    </row>
    <row r="1370" spans="1:18" ht="15.5" x14ac:dyDescent="0.45">
      <c r="A1370" s="12" t="s">
        <v>2782</v>
      </c>
      <c r="B1370" s="25" t="s">
        <v>2783</v>
      </c>
      <c r="C1370" s="14" t="s">
        <v>10</v>
      </c>
      <c r="D1370" s="15">
        <v>20000</v>
      </c>
      <c r="E1370" s="16">
        <f t="shared" si="187"/>
        <v>20300</v>
      </c>
      <c r="F1370" s="17">
        <f t="shared" si="188"/>
        <v>203</v>
      </c>
      <c r="G1370" s="18">
        <f t="shared" si="189"/>
        <v>0</v>
      </c>
      <c r="H1370" s="18">
        <v>100</v>
      </c>
      <c r="I1370" s="19" t="s">
        <v>11</v>
      </c>
      <c r="J1370" s="19">
        <v>100</v>
      </c>
      <c r="K1370" s="26">
        <v>1000</v>
      </c>
      <c r="L1370" s="21">
        <f t="shared" si="190"/>
        <v>3.9261083743842367</v>
      </c>
      <c r="M1370" s="22">
        <v>26000</v>
      </c>
      <c r="N1370" s="23">
        <f t="shared" si="186"/>
        <v>260</v>
      </c>
      <c r="O1370" s="21">
        <f t="shared" si="191"/>
        <v>0.28078817733990147</v>
      </c>
      <c r="P1370" s="24">
        <v>25000</v>
      </c>
      <c r="Q1370" s="18">
        <f t="shared" si="192"/>
        <v>250</v>
      </c>
      <c r="R1370" s="21">
        <f t="shared" si="185"/>
        <v>0.23152709359605911</v>
      </c>
    </row>
    <row r="1371" spans="1:18" ht="15.5" x14ac:dyDescent="0.45">
      <c r="A1371" s="12" t="s">
        <v>2784</v>
      </c>
      <c r="B1371" s="25" t="s">
        <v>2785</v>
      </c>
      <c r="C1371" s="14" t="s">
        <v>10</v>
      </c>
      <c r="D1371" s="15">
        <v>49500</v>
      </c>
      <c r="E1371" s="16">
        <f t="shared" si="187"/>
        <v>50242.5</v>
      </c>
      <c r="F1371" s="17">
        <f t="shared" si="188"/>
        <v>502.42500000000001</v>
      </c>
      <c r="G1371" s="18">
        <f t="shared" si="189"/>
        <v>0</v>
      </c>
      <c r="H1371" s="18">
        <v>100</v>
      </c>
      <c r="I1371" s="19" t="s">
        <v>11</v>
      </c>
      <c r="J1371" s="19">
        <v>100</v>
      </c>
      <c r="K1371" s="26">
        <v>1000</v>
      </c>
      <c r="L1371" s="21">
        <f t="shared" si="190"/>
        <v>0.99034681793302481</v>
      </c>
      <c r="M1371" s="22">
        <v>58000</v>
      </c>
      <c r="N1371" s="23">
        <f t="shared" si="186"/>
        <v>580</v>
      </c>
      <c r="O1371" s="21">
        <f t="shared" si="191"/>
        <v>0.15440115440115437</v>
      </c>
      <c r="P1371" s="24">
        <v>57000</v>
      </c>
      <c r="Q1371" s="18">
        <f t="shared" si="192"/>
        <v>570</v>
      </c>
      <c r="R1371" s="21">
        <f t="shared" si="185"/>
        <v>0.13449768622182412</v>
      </c>
    </row>
    <row r="1372" spans="1:18" ht="15.5" x14ac:dyDescent="0.45">
      <c r="A1372" s="12" t="s">
        <v>2786</v>
      </c>
      <c r="B1372" s="25" t="s">
        <v>2787</v>
      </c>
      <c r="C1372" s="14" t="s">
        <v>10</v>
      </c>
      <c r="D1372" s="15">
        <v>19000</v>
      </c>
      <c r="E1372" s="16">
        <f t="shared" si="187"/>
        <v>19285</v>
      </c>
      <c r="F1372" s="17">
        <f t="shared" si="188"/>
        <v>192.85</v>
      </c>
      <c r="G1372" s="18">
        <f t="shared" si="189"/>
        <v>0</v>
      </c>
      <c r="H1372" s="18">
        <v>100</v>
      </c>
      <c r="I1372" s="19" t="s">
        <v>11</v>
      </c>
      <c r="J1372" s="19">
        <v>100</v>
      </c>
      <c r="K1372" s="26">
        <v>1000</v>
      </c>
      <c r="L1372" s="21">
        <f t="shared" si="190"/>
        <v>4.1853772361939328</v>
      </c>
      <c r="M1372" s="22">
        <v>26000</v>
      </c>
      <c r="N1372" s="23">
        <f t="shared" si="186"/>
        <v>260</v>
      </c>
      <c r="O1372" s="21">
        <f t="shared" si="191"/>
        <v>0.34819808141042263</v>
      </c>
      <c r="P1372" s="24">
        <v>25000</v>
      </c>
      <c r="Q1372" s="18">
        <f t="shared" si="192"/>
        <v>250</v>
      </c>
      <c r="R1372" s="21">
        <f t="shared" si="185"/>
        <v>0.2963443090484833</v>
      </c>
    </row>
    <row r="1373" spans="1:18" ht="15.5" x14ac:dyDescent="0.45">
      <c r="A1373" s="12" t="s">
        <v>2788</v>
      </c>
      <c r="B1373" s="25" t="s">
        <v>2789</v>
      </c>
      <c r="C1373" s="14" t="s">
        <v>10</v>
      </c>
      <c r="D1373" s="15">
        <v>50000</v>
      </c>
      <c r="E1373" s="16">
        <f t="shared" si="187"/>
        <v>50750</v>
      </c>
      <c r="F1373" s="17">
        <f t="shared" si="188"/>
        <v>507.5</v>
      </c>
      <c r="G1373" s="18">
        <f t="shared" si="189"/>
        <v>0</v>
      </c>
      <c r="H1373" s="18">
        <v>100</v>
      </c>
      <c r="I1373" s="19" t="s">
        <v>11</v>
      </c>
      <c r="J1373" s="32">
        <v>100</v>
      </c>
      <c r="K1373" s="26">
        <v>1000</v>
      </c>
      <c r="L1373" s="21">
        <f t="shared" si="190"/>
        <v>0.97044334975369462</v>
      </c>
      <c r="M1373" s="22">
        <v>59000</v>
      </c>
      <c r="N1373" s="23">
        <f t="shared" si="186"/>
        <v>590</v>
      </c>
      <c r="O1373" s="21">
        <f t="shared" si="191"/>
        <v>0.1625615763546798</v>
      </c>
      <c r="P1373" s="24">
        <v>58000</v>
      </c>
      <c r="Q1373" s="18">
        <f t="shared" si="192"/>
        <v>580</v>
      </c>
      <c r="R1373" s="21">
        <f t="shared" si="185"/>
        <v>0.14285714285714285</v>
      </c>
    </row>
    <row r="1374" spans="1:18" ht="15.5" x14ac:dyDescent="0.45">
      <c r="A1374" s="12" t="s">
        <v>2790</v>
      </c>
      <c r="B1374" s="25" t="s">
        <v>2791</v>
      </c>
      <c r="C1374" s="14" t="s">
        <v>10</v>
      </c>
      <c r="D1374" s="15">
        <v>19000</v>
      </c>
      <c r="E1374" s="16">
        <f t="shared" si="187"/>
        <v>19285</v>
      </c>
      <c r="F1374" s="17">
        <f t="shared" si="188"/>
        <v>192.85</v>
      </c>
      <c r="G1374" s="18">
        <f t="shared" si="189"/>
        <v>0</v>
      </c>
      <c r="H1374" s="18">
        <v>100</v>
      </c>
      <c r="I1374" s="19" t="s">
        <v>11</v>
      </c>
      <c r="J1374" s="19">
        <v>100</v>
      </c>
      <c r="K1374" s="26">
        <v>1000</v>
      </c>
      <c r="L1374" s="21">
        <f t="shared" si="190"/>
        <v>4.1853772361939328</v>
      </c>
      <c r="M1374" s="22">
        <v>26000</v>
      </c>
      <c r="N1374" s="23">
        <f t="shared" si="186"/>
        <v>260</v>
      </c>
      <c r="O1374" s="21">
        <f t="shared" si="191"/>
        <v>0.34819808141042263</v>
      </c>
      <c r="P1374" s="24">
        <v>27000</v>
      </c>
      <c r="Q1374" s="18">
        <f t="shared" si="192"/>
        <v>270</v>
      </c>
      <c r="R1374" s="21">
        <f t="shared" si="185"/>
        <v>0.40005185377236196</v>
      </c>
    </row>
    <row r="1375" spans="1:18" ht="15.5" x14ac:dyDescent="0.45">
      <c r="A1375" s="12" t="s">
        <v>2792</v>
      </c>
      <c r="B1375" s="25" t="s">
        <v>2793</v>
      </c>
      <c r="C1375" s="14" t="s">
        <v>24</v>
      </c>
      <c r="D1375" s="15">
        <v>33799</v>
      </c>
      <c r="E1375" s="16">
        <f t="shared" si="187"/>
        <v>34305.985000000001</v>
      </c>
      <c r="F1375" s="17">
        <f t="shared" si="188"/>
        <v>34305.985000000001</v>
      </c>
      <c r="G1375" s="18">
        <f t="shared" si="189"/>
        <v>0</v>
      </c>
      <c r="H1375" s="18">
        <v>100</v>
      </c>
      <c r="I1375" s="19" t="s">
        <v>92</v>
      </c>
      <c r="J1375" s="19">
        <v>1</v>
      </c>
      <c r="K1375" s="26">
        <v>42000</v>
      </c>
      <c r="L1375" s="21">
        <f t="shared" si="190"/>
        <v>0.22427617221892912</v>
      </c>
      <c r="M1375" s="22">
        <f>K1375</f>
        <v>42000</v>
      </c>
      <c r="N1375" s="23">
        <f t="shared" si="186"/>
        <v>42000</v>
      </c>
      <c r="O1375" s="21">
        <f t="shared" si="191"/>
        <v>0.22427617221892912</v>
      </c>
      <c r="P1375" s="24">
        <v>39000</v>
      </c>
      <c r="Q1375" s="18">
        <f t="shared" si="192"/>
        <v>39000</v>
      </c>
      <c r="R1375" s="21">
        <f t="shared" si="185"/>
        <v>0.13682787420329134</v>
      </c>
    </row>
    <row r="1376" spans="1:18" ht="15.5" x14ac:dyDescent="0.45">
      <c r="A1376" s="12" t="s">
        <v>2794</v>
      </c>
      <c r="B1376" s="25" t="s">
        <v>2795</v>
      </c>
      <c r="C1376" s="14" t="s">
        <v>10</v>
      </c>
      <c r="D1376" s="15">
        <v>41542</v>
      </c>
      <c r="E1376" s="16">
        <f t="shared" si="187"/>
        <v>42165.13</v>
      </c>
      <c r="F1376" s="17">
        <f t="shared" si="188"/>
        <v>42165.13</v>
      </c>
      <c r="G1376" s="18">
        <f t="shared" si="189"/>
        <v>0</v>
      </c>
      <c r="H1376" s="18">
        <v>100</v>
      </c>
      <c r="I1376" s="19" t="s">
        <v>92</v>
      </c>
      <c r="J1376" s="19">
        <v>1</v>
      </c>
      <c r="K1376" s="26">
        <v>60000</v>
      </c>
      <c r="L1376" s="21">
        <f t="shared" si="190"/>
        <v>0.42297675828344428</v>
      </c>
      <c r="M1376" s="22">
        <v>55000</v>
      </c>
      <c r="N1376" s="23">
        <f t="shared" si="186"/>
        <v>55000</v>
      </c>
      <c r="O1376" s="21">
        <f t="shared" si="191"/>
        <v>0.3043953617598239</v>
      </c>
      <c r="P1376" s="24">
        <v>55000</v>
      </c>
      <c r="Q1376" s="18">
        <f t="shared" si="192"/>
        <v>55000</v>
      </c>
      <c r="R1376" s="21">
        <f t="shared" ref="R1376:R1439" si="193">(Q1376-F1376)/F1376</f>
        <v>0.3043953617598239</v>
      </c>
    </row>
    <row r="1377" spans="1:18" ht="15.5" x14ac:dyDescent="0.45">
      <c r="A1377" s="12" t="s">
        <v>2796</v>
      </c>
      <c r="B1377" s="25" t="s">
        <v>2797</v>
      </c>
      <c r="C1377" s="14" t="s">
        <v>47</v>
      </c>
      <c r="D1377" s="15">
        <v>1</v>
      </c>
      <c r="E1377" s="16">
        <f t="shared" si="187"/>
        <v>1.0149999999999999</v>
      </c>
      <c r="F1377" s="17">
        <f t="shared" si="188"/>
        <v>0.10149999999999999</v>
      </c>
      <c r="G1377" s="18">
        <f t="shared" si="189"/>
        <v>0</v>
      </c>
      <c r="H1377" s="18">
        <v>100</v>
      </c>
      <c r="I1377" s="19" t="s">
        <v>29</v>
      </c>
      <c r="J1377" s="19">
        <v>10</v>
      </c>
      <c r="K1377" s="26">
        <v>8000</v>
      </c>
      <c r="L1377" s="21">
        <f t="shared" si="190"/>
        <v>78816.733990147797</v>
      </c>
      <c r="M1377" s="22">
        <v>20000</v>
      </c>
      <c r="N1377" s="23">
        <f t="shared" si="186"/>
        <v>2000</v>
      </c>
      <c r="O1377" s="21">
        <f t="shared" si="191"/>
        <v>19703.433497536946</v>
      </c>
      <c r="P1377" s="24">
        <v>20000</v>
      </c>
      <c r="Q1377" s="18">
        <f t="shared" si="192"/>
        <v>2000</v>
      </c>
      <c r="R1377" s="21">
        <f t="shared" si="193"/>
        <v>19703.433497536946</v>
      </c>
    </row>
    <row r="1378" spans="1:18" ht="15.5" x14ac:dyDescent="0.45">
      <c r="A1378" s="12" t="s">
        <v>2798</v>
      </c>
      <c r="B1378" s="25" t="s">
        <v>2799</v>
      </c>
      <c r="C1378" s="14" t="s">
        <v>32</v>
      </c>
      <c r="D1378" s="15">
        <v>12210</v>
      </c>
      <c r="E1378" s="16">
        <f t="shared" si="187"/>
        <v>12393.15</v>
      </c>
      <c r="F1378" s="17">
        <f t="shared" si="188"/>
        <v>12393.15</v>
      </c>
      <c r="G1378" s="18">
        <f t="shared" si="189"/>
        <v>0</v>
      </c>
      <c r="H1378" s="18">
        <v>100</v>
      </c>
      <c r="I1378" s="19" t="s">
        <v>48</v>
      </c>
      <c r="J1378" s="44">
        <v>1</v>
      </c>
      <c r="K1378" s="26">
        <v>17000</v>
      </c>
      <c r="L1378" s="21">
        <f t="shared" si="190"/>
        <v>0.37172550965654416</v>
      </c>
      <c r="M1378" s="22">
        <v>16000</v>
      </c>
      <c r="N1378" s="23">
        <f t="shared" si="186"/>
        <v>16000</v>
      </c>
      <c r="O1378" s="21">
        <f t="shared" si="191"/>
        <v>0.29103577379439455</v>
      </c>
      <c r="P1378" s="24">
        <v>16000</v>
      </c>
      <c r="Q1378" s="18">
        <f t="shared" si="192"/>
        <v>16000</v>
      </c>
      <c r="R1378" s="21">
        <f t="shared" si="193"/>
        <v>0.29103577379439455</v>
      </c>
    </row>
    <row r="1379" spans="1:18" ht="15.5" x14ac:dyDescent="0.45">
      <c r="A1379" s="12" t="s">
        <v>2800</v>
      </c>
      <c r="B1379" s="25" t="s">
        <v>2801</v>
      </c>
      <c r="C1379" s="14" t="s">
        <v>10</v>
      </c>
      <c r="D1379" s="15">
        <v>53491</v>
      </c>
      <c r="E1379" s="16">
        <f t="shared" si="187"/>
        <v>54293.364999999998</v>
      </c>
      <c r="F1379" s="17">
        <f t="shared" si="188"/>
        <v>54293.364999999998</v>
      </c>
      <c r="G1379" s="18">
        <f t="shared" si="189"/>
        <v>0</v>
      </c>
      <c r="H1379" s="18">
        <v>5</v>
      </c>
      <c r="I1379" s="19" t="s">
        <v>77</v>
      </c>
      <c r="J1379" s="44">
        <v>1</v>
      </c>
      <c r="K1379" s="26">
        <v>80000</v>
      </c>
      <c r="L1379" s="21">
        <f t="shared" si="190"/>
        <v>0.47347654727239696</v>
      </c>
      <c r="M1379" s="22">
        <v>63000</v>
      </c>
      <c r="N1379" s="23">
        <f t="shared" si="186"/>
        <v>63000</v>
      </c>
      <c r="O1379" s="21">
        <f t="shared" si="191"/>
        <v>0.16036278097701262</v>
      </c>
      <c r="P1379" s="24">
        <v>62000</v>
      </c>
      <c r="Q1379" s="18">
        <f t="shared" si="192"/>
        <v>62000</v>
      </c>
      <c r="R1379" s="21">
        <f t="shared" si="193"/>
        <v>0.14194432413610766</v>
      </c>
    </row>
    <row r="1380" spans="1:18" ht="15.5" x14ac:dyDescent="0.45">
      <c r="A1380" s="12" t="s">
        <v>2802</v>
      </c>
      <c r="B1380" s="25" t="s">
        <v>2803</v>
      </c>
      <c r="C1380" s="14" t="s">
        <v>10</v>
      </c>
      <c r="D1380" s="15">
        <v>34024</v>
      </c>
      <c r="E1380" s="16">
        <f t="shared" si="187"/>
        <v>34534.36</v>
      </c>
      <c r="F1380" s="17">
        <f t="shared" si="188"/>
        <v>34534.36</v>
      </c>
      <c r="G1380" s="18">
        <f t="shared" si="189"/>
        <v>0</v>
      </c>
      <c r="H1380" s="18">
        <v>100</v>
      </c>
      <c r="I1380" s="19" t="s">
        <v>33</v>
      </c>
      <c r="J1380" s="32">
        <v>1</v>
      </c>
      <c r="K1380" s="26">
        <v>42000</v>
      </c>
      <c r="L1380" s="21">
        <f t="shared" si="190"/>
        <v>0.21618005951174424</v>
      </c>
      <c r="M1380" s="22">
        <v>41000</v>
      </c>
      <c r="N1380" s="23">
        <f t="shared" si="186"/>
        <v>41000</v>
      </c>
      <c r="O1380" s="21">
        <f t="shared" si="191"/>
        <v>0.18722339142813127</v>
      </c>
      <c r="P1380" s="24">
        <v>39000</v>
      </c>
      <c r="Q1380" s="18">
        <f t="shared" si="192"/>
        <v>39000</v>
      </c>
      <c r="R1380" s="21">
        <f t="shared" si="193"/>
        <v>0.12931005526090536</v>
      </c>
    </row>
    <row r="1381" spans="1:18" ht="15.5" x14ac:dyDescent="0.45">
      <c r="A1381" s="12" t="s">
        <v>2804</v>
      </c>
      <c r="B1381" s="25" t="s">
        <v>2805</v>
      </c>
      <c r="C1381" s="14" t="s">
        <v>32</v>
      </c>
      <c r="D1381" s="15">
        <v>24000</v>
      </c>
      <c r="E1381" s="16">
        <f t="shared" si="187"/>
        <v>24360</v>
      </c>
      <c r="F1381" s="17">
        <f t="shared" si="188"/>
        <v>2436</v>
      </c>
      <c r="G1381" s="18">
        <f t="shared" si="189"/>
        <v>0</v>
      </c>
      <c r="H1381" s="18">
        <v>100</v>
      </c>
      <c r="I1381" s="19" t="s">
        <v>29</v>
      </c>
      <c r="J1381" s="19">
        <v>10</v>
      </c>
      <c r="K1381" s="26">
        <v>5000</v>
      </c>
      <c r="L1381" s="21">
        <f t="shared" si="190"/>
        <v>1.0525451559934318</v>
      </c>
      <c r="M1381" s="22">
        <v>33000</v>
      </c>
      <c r="N1381" s="23">
        <f t="shared" si="186"/>
        <v>3300</v>
      </c>
      <c r="O1381" s="21">
        <f t="shared" si="191"/>
        <v>0.35467980295566504</v>
      </c>
      <c r="P1381" s="24">
        <v>30000</v>
      </c>
      <c r="Q1381" s="18">
        <f t="shared" si="192"/>
        <v>3000</v>
      </c>
      <c r="R1381" s="21">
        <f t="shared" si="193"/>
        <v>0.23152709359605911</v>
      </c>
    </row>
    <row r="1382" spans="1:18" ht="15.5" x14ac:dyDescent="0.45">
      <c r="A1382" s="12" t="s">
        <v>2806</v>
      </c>
      <c r="B1382" s="25" t="s">
        <v>2807</v>
      </c>
      <c r="C1382" s="14" t="s">
        <v>24</v>
      </c>
      <c r="D1382" s="15">
        <v>5832</v>
      </c>
      <c r="E1382" s="16">
        <f t="shared" si="187"/>
        <v>5919.48</v>
      </c>
      <c r="F1382" s="17">
        <f t="shared" si="188"/>
        <v>5919.48</v>
      </c>
      <c r="G1382" s="18">
        <f t="shared" si="189"/>
        <v>0</v>
      </c>
      <c r="H1382" s="18">
        <v>100</v>
      </c>
      <c r="I1382" s="32" t="s">
        <v>48</v>
      </c>
      <c r="J1382" s="19">
        <v>1</v>
      </c>
      <c r="K1382" s="26">
        <v>8000</v>
      </c>
      <c r="L1382" s="21">
        <f t="shared" si="190"/>
        <v>0.35147006155946142</v>
      </c>
      <c r="M1382" s="22">
        <v>7500</v>
      </c>
      <c r="N1382" s="23">
        <f t="shared" si="186"/>
        <v>7500</v>
      </c>
      <c r="O1382" s="21">
        <f t="shared" si="191"/>
        <v>0.26700318271199508</v>
      </c>
      <c r="P1382" s="24">
        <v>7500</v>
      </c>
      <c r="Q1382" s="18">
        <f t="shared" si="192"/>
        <v>7500</v>
      </c>
      <c r="R1382" s="21">
        <f t="shared" si="193"/>
        <v>0.26700318271199508</v>
      </c>
    </row>
    <row r="1383" spans="1:18" ht="15.5" x14ac:dyDescent="0.45">
      <c r="A1383" s="12" t="s">
        <v>2808</v>
      </c>
      <c r="B1383" s="25" t="s">
        <v>2809</v>
      </c>
      <c r="C1383" s="14" t="s">
        <v>32</v>
      </c>
      <c r="D1383" s="15">
        <v>58275</v>
      </c>
      <c r="E1383" s="16">
        <f t="shared" si="187"/>
        <v>59149.125</v>
      </c>
      <c r="F1383" s="17">
        <f t="shared" si="188"/>
        <v>2365.9650000000001</v>
      </c>
      <c r="G1383" s="18">
        <f t="shared" si="189"/>
        <v>0</v>
      </c>
      <c r="H1383" s="18">
        <v>25</v>
      </c>
      <c r="I1383" s="19" t="s">
        <v>29</v>
      </c>
      <c r="J1383" s="32">
        <v>25</v>
      </c>
      <c r="K1383" s="26">
        <v>3000</v>
      </c>
      <c r="L1383" s="21">
        <f t="shared" si="190"/>
        <v>0.26798156354806596</v>
      </c>
      <c r="M1383" s="22">
        <v>70000</v>
      </c>
      <c r="N1383" s="23">
        <f t="shared" si="186"/>
        <v>2800</v>
      </c>
      <c r="O1383" s="21">
        <f t="shared" si="191"/>
        <v>0.1834494593115282</v>
      </c>
      <c r="P1383" s="24">
        <v>70000</v>
      </c>
      <c r="Q1383" s="18">
        <f t="shared" si="192"/>
        <v>2800</v>
      </c>
      <c r="R1383" s="21">
        <f t="shared" si="193"/>
        <v>0.1834494593115282</v>
      </c>
    </row>
    <row r="1384" spans="1:18" ht="15.5" x14ac:dyDescent="0.45">
      <c r="A1384" s="12" t="s">
        <v>2810</v>
      </c>
      <c r="B1384" s="25" t="s">
        <v>2811</v>
      </c>
      <c r="C1384" s="14" t="s">
        <v>32</v>
      </c>
      <c r="D1384" s="15">
        <v>125763</v>
      </c>
      <c r="E1384" s="16">
        <f t="shared" si="187"/>
        <v>127649.44500000001</v>
      </c>
      <c r="F1384" s="17">
        <f t="shared" si="188"/>
        <v>10637.453750000001</v>
      </c>
      <c r="G1384" s="18">
        <f t="shared" si="189"/>
        <v>0</v>
      </c>
      <c r="H1384" s="18">
        <v>12</v>
      </c>
      <c r="I1384" s="19" t="s">
        <v>29</v>
      </c>
      <c r="J1384" s="32">
        <v>12</v>
      </c>
      <c r="K1384" s="26">
        <v>13000</v>
      </c>
      <c r="L1384" s="21">
        <f t="shared" si="190"/>
        <v>0.22209697033935394</v>
      </c>
      <c r="M1384" s="22">
        <v>150000</v>
      </c>
      <c r="N1384" s="23">
        <f t="shared" si="186"/>
        <v>12500</v>
      </c>
      <c r="O1384" s="21">
        <f t="shared" si="191"/>
        <v>0.17509324071091725</v>
      </c>
      <c r="P1384" s="24">
        <v>145000</v>
      </c>
      <c r="Q1384" s="18">
        <f t="shared" si="192"/>
        <v>12083.333333333334</v>
      </c>
      <c r="R1384" s="21">
        <f t="shared" si="193"/>
        <v>0.13592346602055339</v>
      </c>
    </row>
    <row r="1385" spans="1:18" ht="15.5" x14ac:dyDescent="0.45">
      <c r="A1385" s="12" t="s">
        <v>2812</v>
      </c>
      <c r="B1385" s="25" t="s">
        <v>2813</v>
      </c>
      <c r="C1385" s="14" t="s">
        <v>47</v>
      </c>
      <c r="D1385" s="15">
        <f>214141/24</f>
        <v>8922.5416666666661</v>
      </c>
      <c r="E1385" s="16">
        <f t="shared" si="187"/>
        <v>9056.3797916666663</v>
      </c>
      <c r="F1385" s="17">
        <f t="shared" si="188"/>
        <v>4528.1898958333331</v>
      </c>
      <c r="G1385" s="18">
        <f t="shared" si="189"/>
        <v>0</v>
      </c>
      <c r="H1385" s="18">
        <v>100</v>
      </c>
      <c r="I1385" s="19" t="s">
        <v>29</v>
      </c>
      <c r="J1385" s="19">
        <v>2</v>
      </c>
      <c r="K1385" s="26">
        <v>5500</v>
      </c>
      <c r="L1385" s="21">
        <f t="shared" si="190"/>
        <v>0.21461337234573341</v>
      </c>
      <c r="M1385" s="22">
        <v>10500</v>
      </c>
      <c r="N1385" s="23">
        <f t="shared" si="186"/>
        <v>5250</v>
      </c>
      <c r="O1385" s="21">
        <f t="shared" si="191"/>
        <v>0.15940367360274552</v>
      </c>
      <c r="P1385" s="24">
        <v>10500</v>
      </c>
      <c r="Q1385" s="18">
        <f t="shared" si="192"/>
        <v>5250</v>
      </c>
      <c r="R1385" s="21">
        <f t="shared" si="193"/>
        <v>0.15940367360274552</v>
      </c>
    </row>
    <row r="1386" spans="1:18" ht="15.5" x14ac:dyDescent="0.45">
      <c r="A1386" s="12" t="s">
        <v>2814</v>
      </c>
      <c r="B1386" s="25" t="s">
        <v>2815</v>
      </c>
      <c r="C1386" s="14" t="s">
        <v>47</v>
      </c>
      <c r="D1386" s="15">
        <v>9443</v>
      </c>
      <c r="E1386" s="16">
        <f t="shared" si="187"/>
        <v>9584.6450000000004</v>
      </c>
      <c r="F1386" s="17">
        <f t="shared" si="188"/>
        <v>9584.6450000000004</v>
      </c>
      <c r="G1386" s="18">
        <f t="shared" si="189"/>
        <v>0</v>
      </c>
      <c r="H1386" s="18">
        <v>100</v>
      </c>
      <c r="I1386" s="19" t="s">
        <v>33</v>
      </c>
      <c r="J1386" s="19">
        <v>1</v>
      </c>
      <c r="K1386" s="26">
        <v>12000</v>
      </c>
      <c r="L1386" s="21">
        <f t="shared" si="190"/>
        <v>0.25200255199853511</v>
      </c>
      <c r="M1386" s="22">
        <v>11000</v>
      </c>
      <c r="N1386" s="23">
        <f t="shared" si="186"/>
        <v>11000</v>
      </c>
      <c r="O1386" s="21">
        <f t="shared" si="191"/>
        <v>0.14766900599865718</v>
      </c>
      <c r="P1386" s="24">
        <v>11000</v>
      </c>
      <c r="Q1386" s="18">
        <f t="shared" si="192"/>
        <v>11000</v>
      </c>
      <c r="R1386" s="21">
        <f t="shared" si="193"/>
        <v>0.14766900599865718</v>
      </c>
    </row>
    <row r="1387" spans="1:18" ht="15.5" x14ac:dyDescent="0.45">
      <c r="A1387" s="12" t="s">
        <v>2816</v>
      </c>
      <c r="B1387" s="25" t="s">
        <v>2817</v>
      </c>
      <c r="C1387" s="14" t="s">
        <v>32</v>
      </c>
      <c r="D1387" s="15">
        <v>6163</v>
      </c>
      <c r="E1387" s="16">
        <f t="shared" si="187"/>
        <v>6255.4449999999997</v>
      </c>
      <c r="F1387" s="17">
        <f t="shared" si="188"/>
        <v>6255.4449999999997</v>
      </c>
      <c r="G1387" s="18">
        <f t="shared" si="189"/>
        <v>0</v>
      </c>
      <c r="H1387" s="18">
        <v>100</v>
      </c>
      <c r="I1387" s="32" t="s">
        <v>48</v>
      </c>
      <c r="J1387" s="19">
        <v>1</v>
      </c>
      <c r="K1387" s="26">
        <v>10000</v>
      </c>
      <c r="L1387" s="21">
        <f t="shared" si="190"/>
        <v>0.59860729332605445</v>
      </c>
      <c r="M1387" s="22">
        <v>7300</v>
      </c>
      <c r="N1387" s="23">
        <f t="shared" si="186"/>
        <v>7300</v>
      </c>
      <c r="O1387" s="21">
        <f t="shared" si="191"/>
        <v>0.16698332412801972</v>
      </c>
      <c r="P1387" s="24">
        <v>7000</v>
      </c>
      <c r="Q1387" s="18">
        <f t="shared" si="192"/>
        <v>7000</v>
      </c>
      <c r="R1387" s="21">
        <f t="shared" si="193"/>
        <v>0.1190251053282381</v>
      </c>
    </row>
    <row r="1388" spans="1:18" ht="15.5" x14ac:dyDescent="0.45">
      <c r="A1388" s="12" t="s">
        <v>2818</v>
      </c>
      <c r="B1388" s="25" t="s">
        <v>2819</v>
      </c>
      <c r="C1388" s="14" t="s">
        <v>32</v>
      </c>
      <c r="D1388" s="15">
        <v>22000</v>
      </c>
      <c r="E1388" s="16">
        <f t="shared" si="187"/>
        <v>22330</v>
      </c>
      <c r="F1388" s="17">
        <f t="shared" si="188"/>
        <v>2233</v>
      </c>
      <c r="G1388" s="18">
        <f t="shared" si="189"/>
        <v>0</v>
      </c>
      <c r="H1388" s="18">
        <v>100</v>
      </c>
      <c r="I1388" s="19" t="s">
        <v>29</v>
      </c>
      <c r="J1388" s="19">
        <v>10</v>
      </c>
      <c r="K1388" s="26">
        <v>4000</v>
      </c>
      <c r="L1388" s="21">
        <f t="shared" si="190"/>
        <v>0.7913121361397224</v>
      </c>
      <c r="M1388" s="22">
        <v>27000</v>
      </c>
      <c r="N1388" s="23">
        <f t="shared" si="186"/>
        <v>2700</v>
      </c>
      <c r="O1388" s="21">
        <f t="shared" si="191"/>
        <v>0.20913569189431258</v>
      </c>
      <c r="P1388" s="24">
        <v>25000</v>
      </c>
      <c r="Q1388" s="18">
        <f t="shared" si="192"/>
        <v>2500</v>
      </c>
      <c r="R1388" s="21">
        <f t="shared" si="193"/>
        <v>0.11957008508732647</v>
      </c>
    </row>
    <row r="1389" spans="1:18" ht="15.5" x14ac:dyDescent="0.45">
      <c r="A1389" s="12" t="s">
        <v>2820</v>
      </c>
      <c r="B1389" s="25" t="s">
        <v>2821</v>
      </c>
      <c r="C1389" s="14" t="s">
        <v>32</v>
      </c>
      <c r="D1389" s="15">
        <v>13969</v>
      </c>
      <c r="E1389" s="16">
        <f t="shared" si="187"/>
        <v>14178.535</v>
      </c>
      <c r="F1389" s="17">
        <f t="shared" si="188"/>
        <v>14178.535</v>
      </c>
      <c r="G1389" s="18">
        <f t="shared" si="189"/>
        <v>0</v>
      </c>
      <c r="H1389" s="18">
        <v>100</v>
      </c>
      <c r="I1389" s="19" t="s">
        <v>33</v>
      </c>
      <c r="J1389" s="19">
        <v>1</v>
      </c>
      <c r="K1389" s="26">
        <v>20000</v>
      </c>
      <c r="L1389" s="21">
        <f t="shared" si="190"/>
        <v>0.41058296925599158</v>
      </c>
      <c r="M1389" s="22">
        <v>17500</v>
      </c>
      <c r="N1389" s="23">
        <f t="shared" si="186"/>
        <v>17500</v>
      </c>
      <c r="O1389" s="21">
        <f t="shared" si="191"/>
        <v>0.23426009809899262</v>
      </c>
      <c r="P1389" s="24">
        <v>16000</v>
      </c>
      <c r="Q1389" s="18">
        <f t="shared" si="192"/>
        <v>16000</v>
      </c>
      <c r="R1389" s="21">
        <f t="shared" si="193"/>
        <v>0.12846637540479325</v>
      </c>
    </row>
    <row r="1390" spans="1:18" ht="15.5" x14ac:dyDescent="0.45">
      <c r="A1390" s="12" t="s">
        <v>2822</v>
      </c>
      <c r="B1390" s="25" t="s">
        <v>2823</v>
      </c>
      <c r="C1390" s="14" t="s">
        <v>32</v>
      </c>
      <c r="D1390" s="15">
        <v>65268</v>
      </c>
      <c r="E1390" s="16">
        <f t="shared" si="187"/>
        <v>66247.02</v>
      </c>
      <c r="F1390" s="17">
        <f t="shared" si="188"/>
        <v>2649.8808000000004</v>
      </c>
      <c r="G1390" s="18">
        <f t="shared" si="189"/>
        <v>0</v>
      </c>
      <c r="H1390" s="18">
        <v>1</v>
      </c>
      <c r="I1390" s="19" t="s">
        <v>25</v>
      </c>
      <c r="J1390" s="32">
        <v>25</v>
      </c>
      <c r="K1390" s="26">
        <v>3500</v>
      </c>
      <c r="L1390" s="21">
        <f t="shared" si="190"/>
        <v>0.32081412869590192</v>
      </c>
      <c r="M1390" s="22">
        <v>75000</v>
      </c>
      <c r="N1390" s="23">
        <f t="shared" si="186"/>
        <v>3000</v>
      </c>
      <c r="O1390" s="21">
        <f t="shared" si="191"/>
        <v>0.1321263960250588</v>
      </c>
      <c r="P1390" s="24">
        <v>75000</v>
      </c>
      <c r="Q1390" s="18">
        <f t="shared" si="192"/>
        <v>3000</v>
      </c>
      <c r="R1390" s="21">
        <f t="shared" si="193"/>
        <v>0.1321263960250588</v>
      </c>
    </row>
    <row r="1391" spans="1:18" ht="15.5" x14ac:dyDescent="0.45">
      <c r="A1391" s="12" t="s">
        <v>2824</v>
      </c>
      <c r="B1391" s="25" t="s">
        <v>2825</v>
      </c>
      <c r="C1391" s="14" t="s">
        <v>24</v>
      </c>
      <c r="D1391" s="15">
        <v>42621</v>
      </c>
      <c r="E1391" s="16">
        <f t="shared" si="187"/>
        <v>43260.315000000002</v>
      </c>
      <c r="F1391" s="17">
        <f t="shared" si="188"/>
        <v>2163.01575</v>
      </c>
      <c r="G1391" s="18">
        <f t="shared" si="189"/>
        <v>0</v>
      </c>
      <c r="H1391" s="18">
        <v>100</v>
      </c>
      <c r="I1391" s="19" t="s">
        <v>29</v>
      </c>
      <c r="J1391" s="19">
        <v>20</v>
      </c>
      <c r="K1391" s="26">
        <v>3000</v>
      </c>
      <c r="L1391" s="21">
        <f t="shared" si="190"/>
        <v>0.38695245284274976</v>
      </c>
      <c r="M1391" s="22">
        <v>50000</v>
      </c>
      <c r="N1391" s="23">
        <f t="shared" si="186"/>
        <v>2500</v>
      </c>
      <c r="O1391" s="21">
        <f t="shared" si="191"/>
        <v>0.15579371070229145</v>
      </c>
      <c r="P1391" s="24">
        <v>48000</v>
      </c>
      <c r="Q1391" s="18">
        <f t="shared" si="192"/>
        <v>2400</v>
      </c>
      <c r="R1391" s="21">
        <f t="shared" si="193"/>
        <v>0.10956196227419979</v>
      </c>
    </row>
    <row r="1392" spans="1:18" ht="15.5" x14ac:dyDescent="0.45">
      <c r="A1392" s="12" t="s">
        <v>2826</v>
      </c>
      <c r="B1392" s="25" t="s">
        <v>2827</v>
      </c>
      <c r="C1392" s="14" t="s">
        <v>32</v>
      </c>
      <c r="D1392" s="15">
        <v>6800</v>
      </c>
      <c r="E1392" s="16">
        <f t="shared" si="187"/>
        <v>6902</v>
      </c>
      <c r="F1392" s="17">
        <f t="shared" si="188"/>
        <v>6902</v>
      </c>
      <c r="G1392" s="18">
        <f t="shared" si="189"/>
        <v>0</v>
      </c>
      <c r="H1392" s="18">
        <v>100</v>
      </c>
      <c r="I1392" s="19" t="s">
        <v>33</v>
      </c>
      <c r="J1392" s="19">
        <v>1</v>
      </c>
      <c r="K1392" s="26">
        <v>10000</v>
      </c>
      <c r="L1392" s="21">
        <f t="shared" si="190"/>
        <v>0.44885540423065778</v>
      </c>
      <c r="M1392" s="22">
        <v>8000</v>
      </c>
      <c r="N1392" s="23">
        <f t="shared" si="186"/>
        <v>8000</v>
      </c>
      <c r="O1392" s="21">
        <f t="shared" si="191"/>
        <v>0.15908432338452622</v>
      </c>
      <c r="P1392" s="24">
        <v>7800</v>
      </c>
      <c r="Q1392" s="18">
        <f t="shared" si="192"/>
        <v>7800</v>
      </c>
      <c r="R1392" s="21">
        <f t="shared" si="193"/>
        <v>0.13010721529991306</v>
      </c>
    </row>
    <row r="1393" spans="1:18" ht="15.5" x14ac:dyDescent="0.45">
      <c r="A1393" s="12" t="s">
        <v>2828</v>
      </c>
      <c r="B1393" s="25" t="s">
        <v>2829</v>
      </c>
      <c r="C1393" s="14" t="s">
        <v>32</v>
      </c>
      <c r="D1393" s="15">
        <v>113500</v>
      </c>
      <c r="E1393" s="16">
        <f t="shared" si="187"/>
        <v>115202.5</v>
      </c>
      <c r="F1393" s="17">
        <f t="shared" si="188"/>
        <v>11520.25</v>
      </c>
      <c r="G1393" s="18">
        <f t="shared" si="189"/>
        <v>0</v>
      </c>
      <c r="H1393" s="18">
        <v>100</v>
      </c>
      <c r="I1393" s="19" t="s">
        <v>29</v>
      </c>
      <c r="J1393" s="19">
        <v>10</v>
      </c>
      <c r="K1393" s="26">
        <v>13000</v>
      </c>
      <c r="L1393" s="21">
        <f t="shared" si="190"/>
        <v>0.12844773333912024</v>
      </c>
      <c r="M1393" s="22">
        <v>130000</v>
      </c>
      <c r="N1393" s="23">
        <f t="shared" si="186"/>
        <v>13000</v>
      </c>
      <c r="O1393" s="21">
        <f t="shared" si="191"/>
        <v>0.12844773333912024</v>
      </c>
      <c r="P1393" s="24">
        <v>128000</v>
      </c>
      <c r="Q1393" s="18">
        <f t="shared" si="192"/>
        <v>12800</v>
      </c>
      <c r="R1393" s="21">
        <f t="shared" si="193"/>
        <v>0.11108699898005686</v>
      </c>
    </row>
    <row r="1394" spans="1:18" ht="15.5" x14ac:dyDescent="0.45">
      <c r="A1394" s="12" t="s">
        <v>2830</v>
      </c>
      <c r="B1394" s="25" t="s">
        <v>2831</v>
      </c>
      <c r="C1394" s="14" t="s">
        <v>24</v>
      </c>
      <c r="D1394" s="15">
        <f>229332/5</f>
        <v>45866.400000000001</v>
      </c>
      <c r="E1394" s="16">
        <f t="shared" si="187"/>
        <v>46554.396000000001</v>
      </c>
      <c r="F1394" s="17">
        <f t="shared" si="188"/>
        <v>46554.396000000001</v>
      </c>
      <c r="G1394" s="18">
        <f t="shared" si="189"/>
        <v>0</v>
      </c>
      <c r="H1394" s="18">
        <v>25</v>
      </c>
      <c r="I1394" s="19" t="s">
        <v>29</v>
      </c>
      <c r="J1394" s="19">
        <v>1</v>
      </c>
      <c r="K1394" s="26">
        <v>55000</v>
      </c>
      <c r="L1394" s="21">
        <f t="shared" si="190"/>
        <v>0.181413673587345</v>
      </c>
      <c r="M1394" s="22">
        <v>54000</v>
      </c>
      <c r="N1394" s="23">
        <f t="shared" si="186"/>
        <v>54000</v>
      </c>
      <c r="O1394" s="21">
        <f t="shared" si="191"/>
        <v>0.15993342497666599</v>
      </c>
      <c r="P1394" s="24">
        <v>52000</v>
      </c>
      <c r="Q1394" s="18">
        <f t="shared" si="192"/>
        <v>52000</v>
      </c>
      <c r="R1394" s="21">
        <f t="shared" si="193"/>
        <v>0.11697292775530799</v>
      </c>
    </row>
    <row r="1395" spans="1:18" ht="15.5" x14ac:dyDescent="0.45">
      <c r="A1395" s="12" t="s">
        <v>2832</v>
      </c>
      <c r="B1395" s="25" t="s">
        <v>2833</v>
      </c>
      <c r="C1395" s="14" t="s">
        <v>32</v>
      </c>
      <c r="D1395" s="15">
        <f>373705/20</f>
        <v>18685.25</v>
      </c>
      <c r="E1395" s="16">
        <f t="shared" si="187"/>
        <v>18965.528750000001</v>
      </c>
      <c r="F1395" s="17">
        <f t="shared" si="188"/>
        <v>18965.528750000001</v>
      </c>
      <c r="G1395" s="18">
        <f t="shared" si="189"/>
        <v>0</v>
      </c>
      <c r="H1395" s="18">
        <v>100</v>
      </c>
      <c r="I1395" s="19" t="s">
        <v>2834</v>
      </c>
      <c r="J1395" s="19">
        <v>1</v>
      </c>
      <c r="K1395" s="26">
        <v>23000</v>
      </c>
      <c r="L1395" s="21">
        <f t="shared" si="190"/>
        <v>0.21272653682276052</v>
      </c>
      <c r="M1395" s="22">
        <v>22000</v>
      </c>
      <c r="N1395" s="23">
        <f t="shared" si="186"/>
        <v>22000</v>
      </c>
      <c r="O1395" s="21">
        <f t="shared" si="191"/>
        <v>0.15999929609133615</v>
      </c>
      <c r="P1395" s="24">
        <v>21000</v>
      </c>
      <c r="Q1395" s="18">
        <f t="shared" si="192"/>
        <v>21000</v>
      </c>
      <c r="R1395" s="21">
        <f t="shared" si="193"/>
        <v>0.10727205535991179</v>
      </c>
    </row>
    <row r="1396" spans="1:18" ht="15.5" x14ac:dyDescent="0.45">
      <c r="A1396" s="12" t="s">
        <v>2835</v>
      </c>
      <c r="B1396" s="25" t="s">
        <v>2836</v>
      </c>
      <c r="C1396" s="14" t="s">
        <v>24</v>
      </c>
      <c r="D1396" s="15">
        <f>126665/5</f>
        <v>25333</v>
      </c>
      <c r="E1396" s="16">
        <f t="shared" si="187"/>
        <v>25712.994999999999</v>
      </c>
      <c r="F1396" s="17">
        <f t="shared" si="188"/>
        <v>25712.994999999999</v>
      </c>
      <c r="G1396" s="18">
        <f t="shared" si="189"/>
        <v>0</v>
      </c>
      <c r="H1396" s="18">
        <v>100</v>
      </c>
      <c r="I1396" s="19" t="s">
        <v>29</v>
      </c>
      <c r="J1396" s="19">
        <v>1</v>
      </c>
      <c r="K1396" s="26">
        <v>32000</v>
      </c>
      <c r="L1396" s="21">
        <f t="shared" si="190"/>
        <v>0.24450691177748843</v>
      </c>
      <c r="M1396" s="22">
        <v>30000</v>
      </c>
      <c r="N1396" s="23">
        <f t="shared" si="186"/>
        <v>30000</v>
      </c>
      <c r="O1396" s="21">
        <f t="shared" si="191"/>
        <v>0.1667252297913954</v>
      </c>
      <c r="P1396" s="24">
        <v>29000</v>
      </c>
      <c r="Q1396" s="18">
        <f t="shared" si="192"/>
        <v>29000</v>
      </c>
      <c r="R1396" s="21">
        <f t="shared" si="193"/>
        <v>0.12783438879834891</v>
      </c>
    </row>
    <row r="1397" spans="1:18" ht="15.5" x14ac:dyDescent="0.45">
      <c r="A1397" s="12" t="s">
        <v>2837</v>
      </c>
      <c r="B1397" s="25" t="s">
        <v>2838</v>
      </c>
      <c r="C1397" s="14" t="s">
        <v>32</v>
      </c>
      <c r="D1397" s="15">
        <v>12741</v>
      </c>
      <c r="E1397" s="16">
        <f t="shared" si="187"/>
        <v>12932.115</v>
      </c>
      <c r="F1397" s="17">
        <f t="shared" si="188"/>
        <v>12932.115</v>
      </c>
      <c r="G1397" s="18">
        <f t="shared" si="189"/>
        <v>0</v>
      </c>
      <c r="H1397" s="18">
        <v>100</v>
      </c>
      <c r="I1397" s="19" t="s">
        <v>215</v>
      </c>
      <c r="J1397" s="19">
        <v>1</v>
      </c>
      <c r="K1397" s="26">
        <v>18000</v>
      </c>
      <c r="L1397" s="21">
        <f t="shared" si="190"/>
        <v>0.39188369419851282</v>
      </c>
      <c r="M1397" s="22">
        <v>16000</v>
      </c>
      <c r="N1397" s="23">
        <f t="shared" si="186"/>
        <v>16000</v>
      </c>
      <c r="O1397" s="21">
        <f t="shared" si="191"/>
        <v>0.23722995039867803</v>
      </c>
      <c r="P1397" s="24">
        <v>14600</v>
      </c>
      <c r="Q1397" s="18">
        <f t="shared" si="192"/>
        <v>14600</v>
      </c>
      <c r="R1397" s="21">
        <f t="shared" si="193"/>
        <v>0.12897232973879372</v>
      </c>
    </row>
    <row r="1398" spans="1:18" ht="15.5" x14ac:dyDescent="0.45">
      <c r="A1398" s="12" t="s">
        <v>2839</v>
      </c>
      <c r="B1398" s="25" t="s">
        <v>2840</v>
      </c>
      <c r="C1398" s="14" t="s">
        <v>24</v>
      </c>
      <c r="D1398" s="15">
        <v>79559</v>
      </c>
      <c r="E1398" s="16">
        <f t="shared" si="187"/>
        <v>80752.384999999995</v>
      </c>
      <c r="F1398" s="17">
        <f t="shared" si="188"/>
        <v>4037.6192499999997</v>
      </c>
      <c r="G1398" s="18">
        <f t="shared" si="189"/>
        <v>0</v>
      </c>
      <c r="H1398" s="18">
        <v>100</v>
      </c>
      <c r="I1398" s="19" t="s">
        <v>29</v>
      </c>
      <c r="J1398" s="19">
        <v>20</v>
      </c>
      <c r="K1398" s="26">
        <v>7000</v>
      </c>
      <c r="L1398" s="21">
        <f t="shared" si="190"/>
        <v>0.73369492430471261</v>
      </c>
      <c r="M1398" s="22">
        <v>115000</v>
      </c>
      <c r="N1398" s="23">
        <f t="shared" si="186"/>
        <v>5750</v>
      </c>
      <c r="O1398" s="21">
        <f t="shared" si="191"/>
        <v>0.42410654496458533</v>
      </c>
      <c r="P1398" s="40">
        <v>100000</v>
      </c>
      <c r="Q1398" s="18">
        <f t="shared" si="192"/>
        <v>5000</v>
      </c>
      <c r="R1398" s="21">
        <f t="shared" si="193"/>
        <v>0.238353517360509</v>
      </c>
    </row>
    <row r="1399" spans="1:18" ht="15.5" x14ac:dyDescent="0.45">
      <c r="A1399" s="12" t="s">
        <v>2841</v>
      </c>
      <c r="B1399" s="25" t="s">
        <v>2842</v>
      </c>
      <c r="C1399" s="14" t="s">
        <v>32</v>
      </c>
      <c r="D1399" s="15">
        <v>111347</v>
      </c>
      <c r="E1399" s="16">
        <f t="shared" si="187"/>
        <v>113017.205</v>
      </c>
      <c r="F1399" s="17">
        <f t="shared" si="188"/>
        <v>11301.720499999999</v>
      </c>
      <c r="G1399" s="18">
        <f t="shared" si="189"/>
        <v>0</v>
      </c>
      <c r="H1399" s="18">
        <v>20</v>
      </c>
      <c r="I1399" s="32" t="s">
        <v>29</v>
      </c>
      <c r="J1399" s="19">
        <v>10</v>
      </c>
      <c r="K1399" s="107">
        <v>15000</v>
      </c>
      <c r="L1399" s="21">
        <f t="shared" si="190"/>
        <v>0.32723154850626512</v>
      </c>
      <c r="M1399" s="22">
        <v>130000</v>
      </c>
      <c r="N1399" s="23">
        <f t="shared" si="186"/>
        <v>13000</v>
      </c>
      <c r="O1399" s="21">
        <f t="shared" si="191"/>
        <v>0.1502673420387631</v>
      </c>
      <c r="P1399" s="24">
        <v>127000</v>
      </c>
      <c r="Q1399" s="18">
        <f t="shared" si="192"/>
        <v>12700</v>
      </c>
      <c r="R1399" s="21">
        <f t="shared" si="193"/>
        <v>0.12372271106863779</v>
      </c>
    </row>
    <row r="1400" spans="1:18" ht="15.5" x14ac:dyDescent="0.45">
      <c r="A1400" s="12" t="s">
        <v>2843</v>
      </c>
      <c r="B1400" s="25" t="s">
        <v>2844</v>
      </c>
      <c r="C1400" s="14" t="s">
        <v>32</v>
      </c>
      <c r="D1400" s="15">
        <v>310800</v>
      </c>
      <c r="E1400" s="16">
        <f t="shared" si="187"/>
        <v>315462</v>
      </c>
      <c r="F1400" s="17">
        <f t="shared" si="188"/>
        <v>31546.2</v>
      </c>
      <c r="G1400" s="18">
        <f t="shared" si="189"/>
        <v>0</v>
      </c>
      <c r="H1400" s="18">
        <v>10</v>
      </c>
      <c r="I1400" s="19" t="s">
        <v>29</v>
      </c>
      <c r="J1400" s="19">
        <v>10</v>
      </c>
      <c r="K1400" s="26">
        <v>38000</v>
      </c>
      <c r="L1400" s="21">
        <f t="shared" si="190"/>
        <v>0.20458248537066268</v>
      </c>
      <c r="M1400" s="22">
        <v>370000</v>
      </c>
      <c r="N1400" s="23">
        <f t="shared" ref="N1400:N1463" si="194">M1400/J1400</f>
        <v>37000</v>
      </c>
      <c r="O1400" s="21">
        <f t="shared" si="191"/>
        <v>0.17288294628196102</v>
      </c>
      <c r="P1400" s="24">
        <v>370000</v>
      </c>
      <c r="Q1400" s="18">
        <f t="shared" si="192"/>
        <v>37000</v>
      </c>
      <c r="R1400" s="21">
        <f t="shared" si="193"/>
        <v>0.17288294628196102</v>
      </c>
    </row>
    <row r="1401" spans="1:18" ht="15.5" x14ac:dyDescent="0.45">
      <c r="A1401" s="12" t="s">
        <v>2845</v>
      </c>
      <c r="B1401" s="25" t="s">
        <v>2846</v>
      </c>
      <c r="C1401" s="14" t="str">
        <f>C1400</f>
        <v>OBAT KERAS</v>
      </c>
      <c r="D1401" s="15">
        <v>10773</v>
      </c>
      <c r="E1401" s="16">
        <f t="shared" si="187"/>
        <v>10934.594999999999</v>
      </c>
      <c r="F1401" s="17">
        <f t="shared" si="188"/>
        <v>10934.594999999999</v>
      </c>
      <c r="G1401" s="18">
        <f t="shared" si="189"/>
        <v>0</v>
      </c>
      <c r="H1401" s="33">
        <v>10</v>
      </c>
      <c r="I1401" s="19" t="s">
        <v>215</v>
      </c>
      <c r="J1401" s="19">
        <v>1</v>
      </c>
      <c r="K1401" s="26">
        <v>15000</v>
      </c>
      <c r="L1401" s="21">
        <f t="shared" si="190"/>
        <v>0.37179291962802469</v>
      </c>
      <c r="M1401" s="22">
        <v>12500</v>
      </c>
      <c r="N1401" s="23">
        <f t="shared" si="194"/>
        <v>12500</v>
      </c>
      <c r="O1401" s="21">
        <f t="shared" si="191"/>
        <v>0.14316076635668726</v>
      </c>
      <c r="P1401" s="24">
        <v>12200</v>
      </c>
      <c r="Q1401" s="18">
        <f t="shared" si="192"/>
        <v>12200</v>
      </c>
      <c r="R1401" s="21">
        <f t="shared" si="193"/>
        <v>0.11572490796412677</v>
      </c>
    </row>
    <row r="1402" spans="1:18" ht="15.5" x14ac:dyDescent="0.45">
      <c r="A1402" s="12" t="s">
        <v>2847</v>
      </c>
      <c r="B1402" s="25" t="s">
        <v>2848</v>
      </c>
      <c r="C1402" s="14" t="s">
        <v>32</v>
      </c>
      <c r="D1402" s="15">
        <v>160950</v>
      </c>
      <c r="E1402" s="16">
        <f t="shared" si="187"/>
        <v>163364.25</v>
      </c>
      <c r="F1402" s="17">
        <f t="shared" si="188"/>
        <v>16336.424999999999</v>
      </c>
      <c r="G1402" s="18">
        <f t="shared" si="189"/>
        <v>0</v>
      </c>
      <c r="H1402" s="18">
        <v>100</v>
      </c>
      <c r="I1402" s="19" t="s">
        <v>29</v>
      </c>
      <c r="J1402" s="32">
        <v>10</v>
      </c>
      <c r="K1402" s="26">
        <v>19000</v>
      </c>
      <c r="L1402" s="21">
        <f t="shared" si="190"/>
        <v>0.16304515828891578</v>
      </c>
      <c r="M1402" s="22">
        <v>185000</v>
      </c>
      <c r="N1402" s="23">
        <f t="shared" si="194"/>
        <v>18500</v>
      </c>
      <c r="O1402" s="21">
        <f t="shared" si="191"/>
        <v>0.13243870675499694</v>
      </c>
      <c r="P1402" s="24">
        <v>182000</v>
      </c>
      <c r="Q1402" s="18">
        <f t="shared" si="192"/>
        <v>18200</v>
      </c>
      <c r="R1402" s="21">
        <f t="shared" si="193"/>
        <v>0.11407483583464563</v>
      </c>
    </row>
    <row r="1403" spans="1:18" ht="15.5" x14ac:dyDescent="0.45">
      <c r="A1403" s="12" t="s">
        <v>2849</v>
      </c>
      <c r="B1403" s="25" t="s">
        <v>2850</v>
      </c>
      <c r="C1403" s="14" t="str">
        <f>C1402</f>
        <v>OBAT KERAS</v>
      </c>
      <c r="D1403" s="15">
        <v>11709</v>
      </c>
      <c r="E1403" s="16">
        <f t="shared" si="187"/>
        <v>11884.635</v>
      </c>
      <c r="F1403" s="17">
        <f t="shared" si="188"/>
        <v>11884.635</v>
      </c>
      <c r="G1403" s="18">
        <f t="shared" si="189"/>
        <v>0</v>
      </c>
      <c r="H1403" s="18">
        <v>100</v>
      </c>
      <c r="I1403" s="19" t="s">
        <v>33</v>
      </c>
      <c r="J1403" s="19">
        <v>1</v>
      </c>
      <c r="K1403" s="26">
        <v>15000</v>
      </c>
      <c r="L1403" s="21">
        <f t="shared" si="190"/>
        <v>0.26213383919657607</v>
      </c>
      <c r="M1403" s="22">
        <v>13600</v>
      </c>
      <c r="N1403" s="23">
        <f t="shared" si="194"/>
        <v>13600</v>
      </c>
      <c r="O1403" s="21">
        <f t="shared" si="191"/>
        <v>0.14433468087156229</v>
      </c>
      <c r="P1403" s="24">
        <v>13200</v>
      </c>
      <c r="Q1403" s="18">
        <f t="shared" si="192"/>
        <v>13200</v>
      </c>
      <c r="R1403" s="21">
        <f t="shared" si="193"/>
        <v>0.11067777849298693</v>
      </c>
    </row>
    <row r="1404" spans="1:18" ht="15.5" x14ac:dyDescent="0.45">
      <c r="A1404" s="12" t="s">
        <v>2851</v>
      </c>
      <c r="B1404" s="25" t="s">
        <v>2852</v>
      </c>
      <c r="C1404" s="14" t="s">
        <v>24</v>
      </c>
      <c r="D1404" s="15">
        <v>67402</v>
      </c>
      <c r="E1404" s="16">
        <f t="shared" si="187"/>
        <v>68413.03</v>
      </c>
      <c r="F1404" s="17">
        <f t="shared" si="188"/>
        <v>2736.5212000000001</v>
      </c>
      <c r="G1404" s="18">
        <f t="shared" si="189"/>
        <v>0</v>
      </c>
      <c r="H1404" s="18">
        <v>100</v>
      </c>
      <c r="I1404" s="19" t="s">
        <v>29</v>
      </c>
      <c r="J1404" s="32">
        <v>25</v>
      </c>
      <c r="K1404" s="26">
        <v>3500</v>
      </c>
      <c r="L1404" s="21">
        <f t="shared" si="190"/>
        <v>0.27899612106056398</v>
      </c>
      <c r="M1404" s="22">
        <v>80000</v>
      </c>
      <c r="N1404" s="23">
        <f t="shared" si="194"/>
        <v>3200</v>
      </c>
      <c r="O1404" s="21">
        <f t="shared" si="191"/>
        <v>0.16936788211251563</v>
      </c>
      <c r="P1404" s="24">
        <v>77000</v>
      </c>
      <c r="Q1404" s="18">
        <f t="shared" si="192"/>
        <v>3080</v>
      </c>
      <c r="R1404" s="21">
        <f t="shared" si="193"/>
        <v>0.12551658653329631</v>
      </c>
    </row>
    <row r="1405" spans="1:18" ht="15.5" x14ac:dyDescent="0.45">
      <c r="A1405" s="12" t="s">
        <v>2853</v>
      </c>
      <c r="B1405" s="25" t="s">
        <v>2854</v>
      </c>
      <c r="C1405" s="14" t="s">
        <v>32</v>
      </c>
      <c r="D1405" s="15">
        <v>85949</v>
      </c>
      <c r="E1405" s="16">
        <f t="shared" si="187"/>
        <v>87238.235000000001</v>
      </c>
      <c r="F1405" s="17">
        <f t="shared" si="188"/>
        <v>17447.647000000001</v>
      </c>
      <c r="G1405" s="18">
        <f t="shared" si="189"/>
        <v>0</v>
      </c>
      <c r="H1405" s="18">
        <v>100</v>
      </c>
      <c r="I1405" s="19" t="s">
        <v>29</v>
      </c>
      <c r="J1405" s="19">
        <v>5</v>
      </c>
      <c r="K1405" s="26">
        <v>22000</v>
      </c>
      <c r="L1405" s="21">
        <f t="shared" si="190"/>
        <v>0.26091501048823368</v>
      </c>
      <c r="M1405" s="22">
        <v>98000</v>
      </c>
      <c r="N1405" s="23">
        <f t="shared" si="194"/>
        <v>19600</v>
      </c>
      <c r="O1405" s="21">
        <f t="shared" si="191"/>
        <v>0.1233606457076991</v>
      </c>
      <c r="P1405" s="24">
        <v>98000</v>
      </c>
      <c r="Q1405" s="18">
        <f t="shared" si="192"/>
        <v>19600</v>
      </c>
      <c r="R1405" s="21">
        <f t="shared" si="193"/>
        <v>0.1233606457076991</v>
      </c>
    </row>
    <row r="1406" spans="1:18" ht="15.5" x14ac:dyDescent="0.45">
      <c r="A1406" s="12" t="s">
        <v>2855</v>
      </c>
      <c r="B1406" s="25" t="s">
        <v>2856</v>
      </c>
      <c r="C1406" s="14" t="s">
        <v>32</v>
      </c>
      <c r="D1406" s="15">
        <v>17388</v>
      </c>
      <c r="E1406" s="16">
        <f t="shared" si="187"/>
        <v>17648.82</v>
      </c>
      <c r="F1406" s="17">
        <f t="shared" si="188"/>
        <v>1764.8820000000001</v>
      </c>
      <c r="G1406" s="18">
        <f t="shared" si="189"/>
        <v>0</v>
      </c>
      <c r="H1406" s="18">
        <v>100</v>
      </c>
      <c r="I1406" s="19" t="s">
        <v>29</v>
      </c>
      <c r="J1406" s="32">
        <v>10</v>
      </c>
      <c r="K1406" s="26">
        <v>4000</v>
      </c>
      <c r="L1406" s="21">
        <f t="shared" si="190"/>
        <v>1.266440475907171</v>
      </c>
      <c r="M1406" s="22">
        <v>22000</v>
      </c>
      <c r="N1406" s="23">
        <f t="shared" si="194"/>
        <v>2200</v>
      </c>
      <c r="O1406" s="21">
        <f t="shared" si="191"/>
        <v>0.24654226174894409</v>
      </c>
      <c r="P1406" s="24">
        <v>21000</v>
      </c>
      <c r="Q1406" s="18">
        <f t="shared" si="192"/>
        <v>2100</v>
      </c>
      <c r="R1406" s="21">
        <f t="shared" si="193"/>
        <v>0.18988124985126481</v>
      </c>
    </row>
    <row r="1407" spans="1:18" ht="15.5" x14ac:dyDescent="0.45">
      <c r="A1407" s="12" t="s">
        <v>2857</v>
      </c>
      <c r="B1407" s="25" t="s">
        <v>2858</v>
      </c>
      <c r="C1407" s="14" t="str">
        <f>C1406</f>
        <v>OBAT KERAS</v>
      </c>
      <c r="D1407" s="15">
        <v>5980</v>
      </c>
      <c r="E1407" s="16">
        <f t="shared" si="187"/>
        <v>6069.7</v>
      </c>
      <c r="F1407" s="17">
        <f t="shared" si="188"/>
        <v>6069.7</v>
      </c>
      <c r="G1407" s="18">
        <f t="shared" si="189"/>
        <v>0</v>
      </c>
      <c r="H1407" s="18">
        <v>100</v>
      </c>
      <c r="I1407" s="19" t="s">
        <v>33</v>
      </c>
      <c r="J1407" s="19">
        <v>1</v>
      </c>
      <c r="K1407" s="26">
        <v>10000</v>
      </c>
      <c r="L1407" s="21">
        <f t="shared" si="190"/>
        <v>0.64752788440944364</v>
      </c>
      <c r="M1407" s="22">
        <v>7500</v>
      </c>
      <c r="N1407" s="23">
        <f t="shared" si="194"/>
        <v>7500</v>
      </c>
      <c r="O1407" s="21">
        <f t="shared" si="191"/>
        <v>0.23564591330708276</v>
      </c>
      <c r="P1407" s="24">
        <v>7200</v>
      </c>
      <c r="Q1407" s="18">
        <f t="shared" si="192"/>
        <v>7200</v>
      </c>
      <c r="R1407" s="21">
        <f t="shared" si="193"/>
        <v>0.18622007677479946</v>
      </c>
    </row>
    <row r="1408" spans="1:18" ht="15.5" x14ac:dyDescent="0.45">
      <c r="A1408" s="12" t="s">
        <v>2859</v>
      </c>
      <c r="B1408" s="25" t="s">
        <v>2860</v>
      </c>
      <c r="C1408" s="14" t="str">
        <f>C1406</f>
        <v>OBAT KERAS</v>
      </c>
      <c r="D1408" s="15">
        <v>4180</v>
      </c>
      <c r="E1408" s="16">
        <f t="shared" si="187"/>
        <v>4242.7</v>
      </c>
      <c r="F1408" s="17">
        <f t="shared" si="188"/>
        <v>4242.7</v>
      </c>
      <c r="G1408" s="18">
        <f t="shared" si="189"/>
        <v>0</v>
      </c>
      <c r="H1408" s="18">
        <v>30</v>
      </c>
      <c r="I1408" s="19" t="s">
        <v>33</v>
      </c>
      <c r="J1408" s="19">
        <v>1</v>
      </c>
      <c r="K1408" s="26">
        <v>7000</v>
      </c>
      <c r="L1408" s="21">
        <f t="shared" si="190"/>
        <v>0.64989275697079696</v>
      </c>
      <c r="M1408" s="22">
        <v>4999</v>
      </c>
      <c r="N1408" s="23">
        <f t="shared" si="194"/>
        <v>4999</v>
      </c>
      <c r="O1408" s="21">
        <f t="shared" si="191"/>
        <v>0.17825912744243058</v>
      </c>
      <c r="P1408" s="24">
        <v>4799</v>
      </c>
      <c r="Q1408" s="18">
        <f t="shared" si="192"/>
        <v>4799</v>
      </c>
      <c r="R1408" s="21">
        <f t="shared" si="193"/>
        <v>0.13111933438612208</v>
      </c>
    </row>
    <row r="1409" spans="1:18" ht="15.5" x14ac:dyDescent="0.45">
      <c r="A1409" s="12" t="s">
        <v>2861</v>
      </c>
      <c r="B1409" s="25" t="s">
        <v>2862</v>
      </c>
      <c r="C1409" s="14" t="str">
        <f>C1408</f>
        <v>OBAT KERAS</v>
      </c>
      <c r="D1409" s="15">
        <v>5329</v>
      </c>
      <c r="E1409" s="16">
        <f t="shared" si="187"/>
        <v>5408.9350000000004</v>
      </c>
      <c r="F1409" s="17">
        <f t="shared" si="188"/>
        <v>5408.9350000000004</v>
      </c>
      <c r="G1409" s="18">
        <f t="shared" si="189"/>
        <v>0</v>
      </c>
      <c r="H1409" s="33">
        <v>30</v>
      </c>
      <c r="I1409" s="19" t="s">
        <v>262</v>
      </c>
      <c r="J1409" s="19">
        <v>1</v>
      </c>
      <c r="K1409" s="26">
        <v>10000</v>
      </c>
      <c r="L1409" s="21">
        <f t="shared" si="190"/>
        <v>0.84879278453152041</v>
      </c>
      <c r="M1409" s="22">
        <v>8000</v>
      </c>
      <c r="N1409" s="23">
        <f t="shared" si="194"/>
        <v>8000</v>
      </c>
      <c r="O1409" s="21">
        <f t="shared" si="191"/>
        <v>0.4790342276252163</v>
      </c>
      <c r="P1409" s="24">
        <v>7700</v>
      </c>
      <c r="Q1409" s="18">
        <f t="shared" si="192"/>
        <v>7700</v>
      </c>
      <c r="R1409" s="21">
        <f t="shared" si="193"/>
        <v>0.42357044408927069</v>
      </c>
    </row>
    <row r="1410" spans="1:18" ht="15.5" x14ac:dyDescent="0.45">
      <c r="A1410" s="12" t="s">
        <v>2863</v>
      </c>
      <c r="B1410" s="25" t="s">
        <v>2864</v>
      </c>
      <c r="C1410" s="14" t="s">
        <v>10</v>
      </c>
      <c r="D1410" s="15">
        <v>34454</v>
      </c>
      <c r="E1410" s="16">
        <f t="shared" si="187"/>
        <v>34970.81</v>
      </c>
      <c r="F1410" s="17">
        <f t="shared" si="188"/>
        <v>34970.81</v>
      </c>
      <c r="G1410" s="18">
        <f t="shared" si="189"/>
        <v>0</v>
      </c>
      <c r="H1410" s="18">
        <v>2</v>
      </c>
      <c r="I1410" s="19" t="s">
        <v>48</v>
      </c>
      <c r="J1410" s="19">
        <v>1</v>
      </c>
      <c r="K1410" s="26">
        <v>42000</v>
      </c>
      <c r="L1410" s="21">
        <f t="shared" si="190"/>
        <v>0.20100163536389357</v>
      </c>
      <c r="M1410" s="22">
        <v>41000</v>
      </c>
      <c r="N1410" s="23">
        <f t="shared" si="194"/>
        <v>41000</v>
      </c>
      <c r="O1410" s="21">
        <f t="shared" si="191"/>
        <v>0.1724063583314199</v>
      </c>
      <c r="P1410" s="24">
        <v>40000</v>
      </c>
      <c r="Q1410" s="18">
        <f t="shared" si="192"/>
        <v>40000</v>
      </c>
      <c r="R1410" s="21">
        <f t="shared" si="193"/>
        <v>0.14381108129894626</v>
      </c>
    </row>
    <row r="1411" spans="1:18" ht="15.5" x14ac:dyDescent="0.45">
      <c r="A1411" s="12" t="s">
        <v>2865</v>
      </c>
      <c r="B1411" s="25" t="s">
        <v>2866</v>
      </c>
      <c r="C1411" s="14" t="s">
        <v>24</v>
      </c>
      <c r="D1411" s="15">
        <v>16100</v>
      </c>
      <c r="E1411" s="16">
        <f t="shared" si="187"/>
        <v>16341.5</v>
      </c>
      <c r="F1411" s="17">
        <f t="shared" si="188"/>
        <v>16341.5</v>
      </c>
      <c r="G1411" s="18">
        <f t="shared" si="189"/>
        <v>0</v>
      </c>
      <c r="H1411" s="18">
        <v>1</v>
      </c>
      <c r="I1411" s="19" t="s">
        <v>11</v>
      </c>
      <c r="J1411" s="32">
        <v>1</v>
      </c>
      <c r="K1411" s="26">
        <v>20000</v>
      </c>
      <c r="L1411" s="21">
        <f t="shared" si="190"/>
        <v>0.22387785698987242</v>
      </c>
      <c r="M1411" s="22">
        <v>19000</v>
      </c>
      <c r="N1411" s="23">
        <f t="shared" si="194"/>
        <v>19000</v>
      </c>
      <c r="O1411" s="21">
        <f t="shared" si="191"/>
        <v>0.16268396414037878</v>
      </c>
      <c r="P1411" s="24">
        <v>18500</v>
      </c>
      <c r="Q1411" s="18">
        <f t="shared" si="192"/>
        <v>18500</v>
      </c>
      <c r="R1411" s="21">
        <f t="shared" si="193"/>
        <v>0.13208701771563197</v>
      </c>
    </row>
    <row r="1412" spans="1:18" ht="15.5" x14ac:dyDescent="0.45">
      <c r="A1412" s="12" t="s">
        <v>2867</v>
      </c>
      <c r="B1412" s="25" t="s">
        <v>2868</v>
      </c>
      <c r="C1412" s="14" t="str">
        <f>C1411</f>
        <v>OBAT BEBAS</v>
      </c>
      <c r="D1412" s="15">
        <v>10500</v>
      </c>
      <c r="E1412" s="16">
        <f t="shared" si="187"/>
        <v>10657.5</v>
      </c>
      <c r="F1412" s="17">
        <f t="shared" si="188"/>
        <v>3552.5</v>
      </c>
      <c r="G1412" s="18">
        <f t="shared" si="189"/>
        <v>0</v>
      </c>
      <c r="H1412" s="18">
        <v>100</v>
      </c>
      <c r="I1412" s="19" t="s">
        <v>29</v>
      </c>
      <c r="J1412" s="32">
        <v>3</v>
      </c>
      <c r="K1412" s="26">
        <v>7000</v>
      </c>
      <c r="L1412" s="21">
        <f t="shared" si="190"/>
        <v>0.97044334975369462</v>
      </c>
      <c r="M1412" s="22">
        <v>14000</v>
      </c>
      <c r="N1412" s="23">
        <f t="shared" si="194"/>
        <v>4666.666666666667</v>
      </c>
      <c r="O1412" s="21">
        <f t="shared" si="191"/>
        <v>0.31362889983579645</v>
      </c>
      <c r="P1412" s="24">
        <v>13700</v>
      </c>
      <c r="Q1412" s="18">
        <f t="shared" si="192"/>
        <v>4566.666666666667</v>
      </c>
      <c r="R1412" s="21">
        <f t="shared" si="193"/>
        <v>0.2854797091250294</v>
      </c>
    </row>
    <row r="1413" spans="1:18" ht="15.5" x14ac:dyDescent="0.45">
      <c r="A1413" s="12" t="s">
        <v>2869</v>
      </c>
      <c r="B1413" s="25" t="s">
        <v>2870</v>
      </c>
      <c r="C1413" s="14" t="str">
        <f>C1412</f>
        <v>OBAT BEBAS</v>
      </c>
      <c r="D1413" s="15">
        <v>15500</v>
      </c>
      <c r="E1413" s="16">
        <f t="shared" si="187"/>
        <v>15732.5</v>
      </c>
      <c r="F1413" s="17">
        <f t="shared" si="188"/>
        <v>5244.166666666667</v>
      </c>
      <c r="G1413" s="18">
        <f t="shared" si="189"/>
        <v>0</v>
      </c>
      <c r="H1413" s="18">
        <v>100</v>
      </c>
      <c r="I1413" s="19" t="s">
        <v>29</v>
      </c>
      <c r="J1413" s="19">
        <v>3</v>
      </c>
      <c r="K1413" s="26">
        <v>8000</v>
      </c>
      <c r="L1413" s="21">
        <f t="shared" si="190"/>
        <v>0.52550452884156995</v>
      </c>
      <c r="M1413" s="22">
        <v>19000</v>
      </c>
      <c r="N1413" s="23">
        <f t="shared" si="194"/>
        <v>6333.333333333333</v>
      </c>
      <c r="O1413" s="21">
        <f t="shared" si="191"/>
        <v>0.20769108533290945</v>
      </c>
      <c r="P1413" s="24">
        <v>18000</v>
      </c>
      <c r="Q1413" s="18">
        <f t="shared" si="192"/>
        <v>6000</v>
      </c>
      <c r="R1413" s="21">
        <f t="shared" si="193"/>
        <v>0.14412839663117744</v>
      </c>
    </row>
    <row r="1414" spans="1:18" ht="15.5" x14ac:dyDescent="0.45">
      <c r="A1414" s="12" t="s">
        <v>2871</v>
      </c>
      <c r="B1414" s="25" t="s">
        <v>2872</v>
      </c>
      <c r="C1414" s="14" t="str">
        <f>C1413</f>
        <v>OBAT BEBAS</v>
      </c>
      <c r="D1414" s="15">
        <v>5981</v>
      </c>
      <c r="E1414" s="16">
        <v>6041</v>
      </c>
      <c r="F1414" s="17">
        <f t="shared" si="188"/>
        <v>6041</v>
      </c>
      <c r="G1414" s="18">
        <f t="shared" si="189"/>
        <v>0</v>
      </c>
      <c r="H1414" s="18">
        <v>100</v>
      </c>
      <c r="I1414" s="32" t="s">
        <v>48</v>
      </c>
      <c r="J1414" s="19">
        <v>1</v>
      </c>
      <c r="K1414" s="26">
        <v>10000</v>
      </c>
      <c r="L1414" s="21">
        <f t="shared" si="190"/>
        <v>0.65535507366330081</v>
      </c>
      <c r="M1414" s="22">
        <v>7000</v>
      </c>
      <c r="N1414" s="23">
        <f t="shared" si="194"/>
        <v>7000</v>
      </c>
      <c r="O1414" s="21">
        <f t="shared" si="191"/>
        <v>0.15874855156431056</v>
      </c>
      <c r="P1414" s="81">
        <v>6800</v>
      </c>
      <c r="Q1414" s="18">
        <f t="shared" si="192"/>
        <v>6800</v>
      </c>
      <c r="R1414" s="21">
        <f t="shared" si="193"/>
        <v>0.12564145009104452</v>
      </c>
    </row>
    <row r="1415" spans="1:18" ht="15.5" x14ac:dyDescent="0.45">
      <c r="A1415" s="12" t="s">
        <v>2873</v>
      </c>
      <c r="B1415" s="120" t="s">
        <v>2874</v>
      </c>
      <c r="C1415" s="14" t="str">
        <f>C1414</f>
        <v>OBAT BEBAS</v>
      </c>
      <c r="D1415" s="15">
        <v>17400</v>
      </c>
      <c r="E1415" s="16">
        <f t="shared" ref="E1415:E1478" si="195">(D1415*1.5%)+D1415</f>
        <v>17661</v>
      </c>
      <c r="F1415" s="17">
        <f t="shared" si="188"/>
        <v>1766.1</v>
      </c>
      <c r="G1415" s="18">
        <f t="shared" si="189"/>
        <v>0</v>
      </c>
      <c r="H1415" s="18">
        <v>100</v>
      </c>
      <c r="I1415" s="19" t="s">
        <v>29</v>
      </c>
      <c r="J1415" s="32">
        <v>10</v>
      </c>
      <c r="K1415" s="26">
        <v>5000</v>
      </c>
      <c r="L1415" s="21">
        <f t="shared" si="190"/>
        <v>1.8310967668874925</v>
      </c>
      <c r="M1415" s="22">
        <v>22000</v>
      </c>
      <c r="N1415" s="23">
        <f t="shared" si="194"/>
        <v>2200</v>
      </c>
      <c r="O1415" s="21">
        <f t="shared" si="191"/>
        <v>0.24568257743049665</v>
      </c>
      <c r="P1415" s="24">
        <v>21000</v>
      </c>
      <c r="Q1415" s="18">
        <f t="shared" si="192"/>
        <v>2100</v>
      </c>
      <c r="R1415" s="21">
        <f t="shared" si="193"/>
        <v>0.18906064209274678</v>
      </c>
    </row>
    <row r="1416" spans="1:18" ht="15.5" x14ac:dyDescent="0.45">
      <c r="A1416" s="12" t="s">
        <v>2875</v>
      </c>
      <c r="B1416" s="25" t="s">
        <v>2876</v>
      </c>
      <c r="C1416" s="14" t="s">
        <v>24</v>
      </c>
      <c r="D1416" s="31">
        <f>147246/12</f>
        <v>12270.5</v>
      </c>
      <c r="E1416" s="16">
        <f t="shared" si="195"/>
        <v>12454.557500000001</v>
      </c>
      <c r="F1416" s="17">
        <f t="shared" si="188"/>
        <v>12454.557500000001</v>
      </c>
      <c r="G1416" s="18">
        <f t="shared" si="189"/>
        <v>0</v>
      </c>
      <c r="H1416" s="18">
        <v>100</v>
      </c>
      <c r="I1416" s="19" t="s">
        <v>77</v>
      </c>
      <c r="J1416" s="19">
        <v>1</v>
      </c>
      <c r="K1416" s="26">
        <v>15000</v>
      </c>
      <c r="L1416" s="21">
        <f t="shared" si="190"/>
        <v>0.20437839722527268</v>
      </c>
      <c r="M1416" s="22">
        <v>15000</v>
      </c>
      <c r="N1416" s="23">
        <f t="shared" si="194"/>
        <v>15000</v>
      </c>
      <c r="O1416" s="21">
        <f t="shared" si="191"/>
        <v>0.20437839722527268</v>
      </c>
      <c r="P1416" s="24">
        <v>14000</v>
      </c>
      <c r="Q1416" s="18">
        <f t="shared" si="192"/>
        <v>14000</v>
      </c>
      <c r="R1416" s="21">
        <f t="shared" si="193"/>
        <v>0.12408650407692116</v>
      </c>
    </row>
    <row r="1417" spans="1:18" ht="15.5" x14ac:dyDescent="0.45">
      <c r="A1417" s="12" t="s">
        <v>2877</v>
      </c>
      <c r="B1417" s="25" t="s">
        <v>2878</v>
      </c>
      <c r="C1417" s="14" t="str">
        <f>C1416</f>
        <v>OBAT BEBAS</v>
      </c>
      <c r="D1417" s="15">
        <v>8813</v>
      </c>
      <c r="E1417" s="16">
        <f t="shared" si="195"/>
        <v>8945.1949999999997</v>
      </c>
      <c r="F1417" s="17">
        <f t="shared" si="188"/>
        <v>8945.1949999999997</v>
      </c>
      <c r="G1417" s="18">
        <f t="shared" si="189"/>
        <v>0</v>
      </c>
      <c r="H1417" s="18">
        <v>100</v>
      </c>
      <c r="I1417" s="32" t="s">
        <v>48</v>
      </c>
      <c r="J1417" s="19">
        <v>1</v>
      </c>
      <c r="K1417" s="26">
        <v>15000</v>
      </c>
      <c r="L1417" s="21">
        <f t="shared" si="190"/>
        <v>0.67687792161042892</v>
      </c>
      <c r="M1417" s="22">
        <v>10500</v>
      </c>
      <c r="N1417" s="23">
        <f t="shared" si="194"/>
        <v>10500</v>
      </c>
      <c r="O1417" s="21">
        <f t="shared" si="191"/>
        <v>0.17381454512730021</v>
      </c>
      <c r="P1417" s="24">
        <v>10300</v>
      </c>
      <c r="Q1417" s="18">
        <f t="shared" si="192"/>
        <v>10300</v>
      </c>
      <c r="R1417" s="21">
        <f t="shared" si="193"/>
        <v>0.15145617283916119</v>
      </c>
    </row>
    <row r="1418" spans="1:18" ht="15.5" x14ac:dyDescent="0.45">
      <c r="A1418" s="12" t="s">
        <v>2879</v>
      </c>
      <c r="B1418" s="25" t="s">
        <v>2880</v>
      </c>
      <c r="C1418" s="14" t="s">
        <v>32</v>
      </c>
      <c r="D1418" s="15">
        <v>65975</v>
      </c>
      <c r="E1418" s="16">
        <f t="shared" si="195"/>
        <v>66964.625</v>
      </c>
      <c r="F1418" s="17">
        <f t="shared" si="188"/>
        <v>6696.4624999999996</v>
      </c>
      <c r="G1418" s="18">
        <f t="shared" si="189"/>
        <v>0</v>
      </c>
      <c r="H1418" s="33">
        <v>100</v>
      </c>
      <c r="I1418" s="19" t="s">
        <v>29</v>
      </c>
      <c r="J1418" s="19">
        <v>10</v>
      </c>
      <c r="K1418" s="26">
        <v>8000</v>
      </c>
      <c r="L1418" s="21">
        <f t="shared" si="190"/>
        <v>0.19466061371955723</v>
      </c>
      <c r="M1418" s="22">
        <v>77000</v>
      </c>
      <c r="N1418" s="23">
        <f t="shared" si="194"/>
        <v>7700</v>
      </c>
      <c r="O1418" s="21">
        <f t="shared" si="191"/>
        <v>0.14986084070507383</v>
      </c>
      <c r="P1418" s="24">
        <v>75000</v>
      </c>
      <c r="Q1418" s="18">
        <f t="shared" si="192"/>
        <v>7500</v>
      </c>
      <c r="R1418" s="21">
        <f t="shared" si="193"/>
        <v>0.11999432536208489</v>
      </c>
    </row>
    <row r="1419" spans="1:18" ht="15.5" x14ac:dyDescent="0.45">
      <c r="A1419" s="12" t="s">
        <v>2881</v>
      </c>
      <c r="B1419" s="25" t="s">
        <v>2882</v>
      </c>
      <c r="C1419" s="14" t="s">
        <v>47</v>
      </c>
      <c r="D1419" s="15">
        <v>4249</v>
      </c>
      <c r="E1419" s="16">
        <f t="shared" si="195"/>
        <v>4312.7349999999997</v>
      </c>
      <c r="F1419" s="17">
        <f t="shared" si="188"/>
        <v>4312.7349999999997</v>
      </c>
      <c r="G1419" s="18">
        <f t="shared" si="189"/>
        <v>0</v>
      </c>
      <c r="H1419" s="18">
        <v>100</v>
      </c>
      <c r="I1419" s="19" t="s">
        <v>77</v>
      </c>
      <c r="J1419" s="32">
        <v>1</v>
      </c>
      <c r="K1419" s="26">
        <v>8000</v>
      </c>
      <c r="L1419" s="21">
        <f t="shared" si="190"/>
        <v>0.85497138126965844</v>
      </c>
      <c r="M1419" s="22">
        <v>6500</v>
      </c>
      <c r="N1419" s="23">
        <f t="shared" si="194"/>
        <v>6500</v>
      </c>
      <c r="O1419" s="21">
        <f t="shared" si="191"/>
        <v>0.50716424728159748</v>
      </c>
      <c r="P1419" s="24">
        <v>6000</v>
      </c>
      <c r="Q1419" s="18">
        <f t="shared" si="192"/>
        <v>6000</v>
      </c>
      <c r="R1419" s="21">
        <f t="shared" si="193"/>
        <v>0.39122853595224388</v>
      </c>
    </row>
    <row r="1420" spans="1:18" ht="15.5" x14ac:dyDescent="0.45">
      <c r="A1420" s="12" t="s">
        <v>2883</v>
      </c>
      <c r="B1420" s="25" t="s">
        <v>2884</v>
      </c>
      <c r="C1420" s="14" t="s">
        <v>24</v>
      </c>
      <c r="D1420" s="84">
        <v>5234</v>
      </c>
      <c r="E1420" s="16">
        <f t="shared" si="195"/>
        <v>5312.51</v>
      </c>
      <c r="F1420" s="17">
        <f t="shared" si="188"/>
        <v>5312.51</v>
      </c>
      <c r="G1420" s="18">
        <f t="shared" si="189"/>
        <v>0</v>
      </c>
      <c r="H1420" s="18">
        <v>100</v>
      </c>
      <c r="I1420" s="32" t="s">
        <v>48</v>
      </c>
      <c r="J1420" s="19">
        <v>1</v>
      </c>
      <c r="K1420" s="26">
        <v>10000</v>
      </c>
      <c r="L1420" s="21">
        <f t="shared" si="190"/>
        <v>0.88234939793054501</v>
      </c>
      <c r="M1420" s="22">
        <v>6200</v>
      </c>
      <c r="N1420" s="23">
        <f t="shared" si="194"/>
        <v>6200</v>
      </c>
      <c r="O1420" s="21">
        <f t="shared" si="191"/>
        <v>0.16705662671693788</v>
      </c>
      <c r="P1420" s="24">
        <v>5900</v>
      </c>
      <c r="Q1420" s="18">
        <f t="shared" si="192"/>
        <v>5900</v>
      </c>
      <c r="R1420" s="21">
        <f t="shared" si="193"/>
        <v>0.11058614477902155</v>
      </c>
    </row>
    <row r="1421" spans="1:18" ht="15.5" x14ac:dyDescent="0.45">
      <c r="A1421" s="12" t="s">
        <v>2885</v>
      </c>
      <c r="B1421" s="25" t="s">
        <v>2886</v>
      </c>
      <c r="C1421" s="14" t="s">
        <v>47</v>
      </c>
      <c r="D1421" s="15">
        <v>45451</v>
      </c>
      <c r="E1421" s="16">
        <f t="shared" si="195"/>
        <v>46132.764999999999</v>
      </c>
      <c r="F1421" s="17">
        <f t="shared" si="188"/>
        <v>4613.2764999999999</v>
      </c>
      <c r="G1421" s="18">
        <f t="shared" si="189"/>
        <v>0</v>
      </c>
      <c r="H1421" s="18">
        <v>100</v>
      </c>
      <c r="I1421" s="19" t="s">
        <v>29</v>
      </c>
      <c r="J1421" s="19">
        <v>10</v>
      </c>
      <c r="K1421" s="26">
        <v>8000</v>
      </c>
      <c r="L1421" s="21">
        <f t="shared" si="190"/>
        <v>0.73412540956519734</v>
      </c>
      <c r="M1421" s="22">
        <v>59000</v>
      </c>
      <c r="N1421" s="23">
        <f t="shared" si="194"/>
        <v>5900</v>
      </c>
      <c r="O1421" s="21">
        <f t="shared" si="191"/>
        <v>0.27891748955433304</v>
      </c>
      <c r="P1421" s="24">
        <v>58000</v>
      </c>
      <c r="Q1421" s="18">
        <f t="shared" si="192"/>
        <v>5800</v>
      </c>
      <c r="R1421" s="21">
        <f t="shared" si="193"/>
        <v>0.25724092193476805</v>
      </c>
    </row>
    <row r="1422" spans="1:18" ht="15.5" x14ac:dyDescent="0.45">
      <c r="A1422" s="12" t="s">
        <v>2887</v>
      </c>
      <c r="B1422" s="25" t="s">
        <v>2888</v>
      </c>
      <c r="C1422" s="14" t="s">
        <v>24</v>
      </c>
      <c r="D1422" s="15">
        <v>17061</v>
      </c>
      <c r="E1422" s="16">
        <f t="shared" si="195"/>
        <v>17316.915000000001</v>
      </c>
      <c r="F1422" s="17">
        <f t="shared" si="188"/>
        <v>1731.6915000000001</v>
      </c>
      <c r="G1422" s="18">
        <f t="shared" si="189"/>
        <v>0</v>
      </c>
      <c r="H1422" s="18">
        <v>100</v>
      </c>
      <c r="I1422" s="19" t="s">
        <v>29</v>
      </c>
      <c r="J1422" s="19">
        <v>10</v>
      </c>
      <c r="K1422" s="26">
        <v>5000</v>
      </c>
      <c r="L1422" s="21">
        <f t="shared" si="190"/>
        <v>1.8873503161504228</v>
      </c>
      <c r="M1422" s="22">
        <v>22000</v>
      </c>
      <c r="N1422" s="23">
        <f t="shared" si="194"/>
        <v>2200</v>
      </c>
      <c r="O1422" s="21">
        <f t="shared" si="191"/>
        <v>0.27043413910618597</v>
      </c>
      <c r="P1422" s="24">
        <v>21000</v>
      </c>
      <c r="Q1422" s="18">
        <f t="shared" si="192"/>
        <v>2100</v>
      </c>
      <c r="R1422" s="21">
        <f t="shared" si="193"/>
        <v>0.21268713278317752</v>
      </c>
    </row>
    <row r="1423" spans="1:18" ht="15.5" x14ac:dyDescent="0.45">
      <c r="A1423" s="12" t="s">
        <v>2889</v>
      </c>
      <c r="B1423" s="25" t="s">
        <v>2890</v>
      </c>
      <c r="C1423" s="14" t="s">
        <v>24</v>
      </c>
      <c r="D1423" s="15">
        <v>13869</v>
      </c>
      <c r="E1423" s="16">
        <f t="shared" si="195"/>
        <v>14077.035</v>
      </c>
      <c r="F1423" s="17">
        <f t="shared" si="188"/>
        <v>14077.035</v>
      </c>
      <c r="G1423" s="18">
        <f t="shared" si="189"/>
        <v>0</v>
      </c>
      <c r="H1423" s="18">
        <v>100</v>
      </c>
      <c r="I1423" s="19" t="s">
        <v>77</v>
      </c>
      <c r="J1423" s="32">
        <v>1</v>
      </c>
      <c r="K1423" s="26">
        <v>20000</v>
      </c>
      <c r="L1423" s="21">
        <f t="shared" si="190"/>
        <v>0.42075373116568937</v>
      </c>
      <c r="M1423" s="22">
        <v>16500</v>
      </c>
      <c r="N1423" s="23">
        <f t="shared" si="194"/>
        <v>16500</v>
      </c>
      <c r="O1423" s="21">
        <f t="shared" si="191"/>
        <v>0.17212182821169375</v>
      </c>
      <c r="P1423" s="24">
        <v>16000</v>
      </c>
      <c r="Q1423" s="18">
        <f t="shared" si="192"/>
        <v>16000</v>
      </c>
      <c r="R1423" s="21">
        <f t="shared" si="193"/>
        <v>0.13660298493255149</v>
      </c>
    </row>
    <row r="1424" spans="1:18" ht="15.5" x14ac:dyDescent="0.45">
      <c r="A1424" s="12" t="s">
        <v>2891</v>
      </c>
      <c r="B1424" s="25" t="s">
        <v>2892</v>
      </c>
      <c r="C1424" s="14" t="s">
        <v>24</v>
      </c>
      <c r="D1424" s="15">
        <v>5462</v>
      </c>
      <c r="E1424" s="16">
        <f t="shared" si="195"/>
        <v>5543.93</v>
      </c>
      <c r="F1424" s="17">
        <f t="shared" si="188"/>
        <v>5543.93</v>
      </c>
      <c r="G1424" s="18">
        <f t="shared" si="189"/>
        <v>0</v>
      </c>
      <c r="H1424" s="18">
        <v>100</v>
      </c>
      <c r="I1424" s="32" t="s">
        <v>48</v>
      </c>
      <c r="J1424" s="32">
        <v>1</v>
      </c>
      <c r="K1424" s="26">
        <v>7000</v>
      </c>
      <c r="L1424" s="21">
        <f t="shared" si="190"/>
        <v>0.2626422050783469</v>
      </c>
      <c r="M1424" s="22">
        <v>6500</v>
      </c>
      <c r="N1424" s="23">
        <f t="shared" si="194"/>
        <v>6500</v>
      </c>
      <c r="O1424" s="21">
        <f t="shared" si="191"/>
        <v>0.17245347614417925</v>
      </c>
      <c r="P1424" s="24">
        <v>6200</v>
      </c>
      <c r="Q1424" s="18">
        <f t="shared" si="192"/>
        <v>6200</v>
      </c>
      <c r="R1424" s="21">
        <f t="shared" si="193"/>
        <v>0.11834023878367866</v>
      </c>
    </row>
    <row r="1425" spans="1:18" ht="15.5" x14ac:dyDescent="0.45">
      <c r="A1425" s="12" t="s">
        <v>2893</v>
      </c>
      <c r="B1425" s="25" t="s">
        <v>2894</v>
      </c>
      <c r="C1425" s="14" t="s">
        <v>24</v>
      </c>
      <c r="D1425" s="15">
        <v>24000</v>
      </c>
      <c r="E1425" s="16">
        <f t="shared" si="195"/>
        <v>24360</v>
      </c>
      <c r="F1425" s="17">
        <f t="shared" si="188"/>
        <v>2436</v>
      </c>
      <c r="G1425" s="18">
        <f t="shared" si="189"/>
        <v>0</v>
      </c>
      <c r="H1425" s="18">
        <v>100</v>
      </c>
      <c r="I1425" s="19" t="s">
        <v>29</v>
      </c>
      <c r="J1425" s="32">
        <v>10</v>
      </c>
      <c r="K1425" s="26">
        <v>4000</v>
      </c>
      <c r="L1425" s="21">
        <f t="shared" si="190"/>
        <v>0.64203612479474548</v>
      </c>
      <c r="M1425" s="22">
        <v>28000</v>
      </c>
      <c r="N1425" s="23">
        <f t="shared" si="194"/>
        <v>2800</v>
      </c>
      <c r="O1425" s="21">
        <f t="shared" si="191"/>
        <v>0.14942528735632185</v>
      </c>
      <c r="P1425" s="24">
        <v>27000</v>
      </c>
      <c r="Q1425" s="18">
        <f t="shared" si="192"/>
        <v>2700</v>
      </c>
      <c r="R1425" s="21">
        <f t="shared" si="193"/>
        <v>0.10837438423645321</v>
      </c>
    </row>
    <row r="1426" spans="1:18" ht="15.5" x14ac:dyDescent="0.45">
      <c r="A1426" s="12" t="s">
        <v>2895</v>
      </c>
      <c r="B1426" s="25" t="s">
        <v>2896</v>
      </c>
      <c r="C1426" s="14" t="s">
        <v>10</v>
      </c>
      <c r="D1426" s="15">
        <v>9471</v>
      </c>
      <c r="E1426" s="16">
        <f t="shared" si="195"/>
        <v>9613.0650000000005</v>
      </c>
      <c r="F1426" s="17">
        <f t="shared" ref="F1426:F1489" si="196">E1426/J1426</f>
        <v>9613.0650000000005</v>
      </c>
      <c r="G1426" s="18">
        <f t="shared" ref="G1426:G1489" si="197">F1426*T1426</f>
        <v>0</v>
      </c>
      <c r="H1426" s="18">
        <v>10</v>
      </c>
      <c r="I1426" s="19" t="s">
        <v>77</v>
      </c>
      <c r="J1426" s="19">
        <v>1</v>
      </c>
      <c r="K1426" s="26">
        <v>15000</v>
      </c>
      <c r="L1426" s="21">
        <f t="shared" ref="L1426:L1489" si="198">(K1426-F1426)/F1426</f>
        <v>0.56037642520881725</v>
      </c>
      <c r="M1426" s="22">
        <v>11500</v>
      </c>
      <c r="N1426" s="23">
        <f t="shared" si="194"/>
        <v>11500</v>
      </c>
      <c r="O1426" s="21">
        <f t="shared" ref="O1426:O1489" si="199">(N1426-F1426)/F1426</f>
        <v>0.19628859266009327</v>
      </c>
      <c r="P1426" s="24">
        <v>11000</v>
      </c>
      <c r="Q1426" s="18">
        <f t="shared" si="192"/>
        <v>11000</v>
      </c>
      <c r="R1426" s="21">
        <f t="shared" si="193"/>
        <v>0.14427604515313269</v>
      </c>
    </row>
    <row r="1427" spans="1:18" ht="15.5" x14ac:dyDescent="0.45">
      <c r="A1427" s="12" t="s">
        <v>2897</v>
      </c>
      <c r="B1427" s="25" t="s">
        <v>2898</v>
      </c>
      <c r="C1427" s="14" t="s">
        <v>24</v>
      </c>
      <c r="D1427" s="15">
        <v>13365</v>
      </c>
      <c r="E1427" s="16">
        <f t="shared" si="195"/>
        <v>13565.475</v>
      </c>
      <c r="F1427" s="17">
        <f t="shared" si="196"/>
        <v>1356.5475000000001</v>
      </c>
      <c r="G1427" s="18">
        <f t="shared" si="197"/>
        <v>0</v>
      </c>
      <c r="H1427" s="18">
        <v>100</v>
      </c>
      <c r="I1427" s="19" t="s">
        <v>29</v>
      </c>
      <c r="J1427" s="32">
        <v>10</v>
      </c>
      <c r="K1427" s="26">
        <v>4000</v>
      </c>
      <c r="L1427" s="21">
        <f t="shared" si="198"/>
        <v>1.9486619524933699</v>
      </c>
      <c r="M1427" s="22">
        <v>16000</v>
      </c>
      <c r="N1427" s="23">
        <f t="shared" si="194"/>
        <v>1600</v>
      </c>
      <c r="O1427" s="21">
        <f t="shared" si="199"/>
        <v>0.17946478099734794</v>
      </c>
      <c r="P1427" s="24">
        <v>15000</v>
      </c>
      <c r="Q1427" s="18">
        <f t="shared" si="192"/>
        <v>1500</v>
      </c>
      <c r="R1427" s="21">
        <f t="shared" si="193"/>
        <v>0.1057482321850137</v>
      </c>
    </row>
    <row r="1428" spans="1:18" ht="15.5" x14ac:dyDescent="0.45">
      <c r="A1428" s="12" t="s">
        <v>2899</v>
      </c>
      <c r="B1428" s="25" t="s">
        <v>2900</v>
      </c>
      <c r="C1428" s="14" t="s">
        <v>24</v>
      </c>
      <c r="D1428" s="15">
        <v>4540</v>
      </c>
      <c r="E1428" s="16">
        <f t="shared" si="195"/>
        <v>4608.1000000000004</v>
      </c>
      <c r="F1428" s="17">
        <f t="shared" si="196"/>
        <v>4608.1000000000004</v>
      </c>
      <c r="G1428" s="18">
        <f t="shared" si="197"/>
        <v>0</v>
      </c>
      <c r="H1428" s="18">
        <v>100</v>
      </c>
      <c r="I1428" s="32" t="s">
        <v>48</v>
      </c>
      <c r="J1428" s="19">
        <v>1</v>
      </c>
      <c r="K1428" s="26">
        <v>7000</v>
      </c>
      <c r="L1428" s="21">
        <f t="shared" si="198"/>
        <v>0.51906425641804632</v>
      </c>
      <c r="M1428" s="22">
        <v>5500</v>
      </c>
      <c r="N1428" s="23">
        <f t="shared" si="194"/>
        <v>5500</v>
      </c>
      <c r="O1428" s="21">
        <f t="shared" si="199"/>
        <v>0.19355048718560786</v>
      </c>
      <c r="P1428" s="24">
        <v>5300</v>
      </c>
      <c r="Q1428" s="18">
        <f t="shared" si="192"/>
        <v>5300</v>
      </c>
      <c r="R1428" s="21">
        <f t="shared" si="193"/>
        <v>0.15014865128794938</v>
      </c>
    </row>
    <row r="1429" spans="1:18" ht="15.5" x14ac:dyDescent="0.45">
      <c r="A1429" s="12" t="s">
        <v>2901</v>
      </c>
      <c r="B1429" s="25" t="s">
        <v>2902</v>
      </c>
      <c r="C1429" s="14" t="s">
        <v>24</v>
      </c>
      <c r="D1429" s="15">
        <v>23000</v>
      </c>
      <c r="E1429" s="16">
        <f t="shared" si="195"/>
        <v>23345</v>
      </c>
      <c r="F1429" s="17">
        <f t="shared" si="196"/>
        <v>2334.5</v>
      </c>
      <c r="G1429" s="18">
        <f t="shared" si="197"/>
        <v>0</v>
      </c>
      <c r="H1429" s="18">
        <v>100</v>
      </c>
      <c r="I1429" s="19" t="s">
        <v>29</v>
      </c>
      <c r="J1429" s="28">
        <v>10</v>
      </c>
      <c r="K1429" s="26">
        <v>4000</v>
      </c>
      <c r="L1429" s="21">
        <f t="shared" si="198"/>
        <v>0.71342899978582142</v>
      </c>
      <c r="M1429" s="22">
        <v>33000</v>
      </c>
      <c r="N1429" s="23">
        <f t="shared" si="194"/>
        <v>3300</v>
      </c>
      <c r="O1429" s="21">
        <f t="shared" si="199"/>
        <v>0.41357892482330261</v>
      </c>
      <c r="P1429" s="24">
        <v>32000</v>
      </c>
      <c r="Q1429" s="18">
        <f t="shared" ref="Q1429:Q1492" si="200">P1429/J1429</f>
        <v>3200</v>
      </c>
      <c r="R1429" s="21">
        <f t="shared" si="193"/>
        <v>0.37074319982865711</v>
      </c>
    </row>
    <row r="1430" spans="1:18" ht="15.5" x14ac:dyDescent="0.45">
      <c r="A1430" s="12" t="s">
        <v>2903</v>
      </c>
      <c r="B1430" s="25" t="s">
        <v>2904</v>
      </c>
      <c r="C1430" s="14" t="s">
        <v>32</v>
      </c>
      <c r="D1430" s="15">
        <v>5150</v>
      </c>
      <c r="E1430" s="16">
        <f t="shared" si="195"/>
        <v>5227.25</v>
      </c>
      <c r="F1430" s="17">
        <f t="shared" si="196"/>
        <v>5227.25</v>
      </c>
      <c r="G1430" s="18">
        <f t="shared" si="197"/>
        <v>0</v>
      </c>
      <c r="H1430" s="18">
        <v>100</v>
      </c>
      <c r="I1430" s="32" t="s">
        <v>48</v>
      </c>
      <c r="J1430" s="19">
        <v>1</v>
      </c>
      <c r="K1430" s="26">
        <v>10000</v>
      </c>
      <c r="L1430" s="21">
        <f t="shared" si="198"/>
        <v>0.9130517958773734</v>
      </c>
      <c r="M1430" s="22">
        <v>6000</v>
      </c>
      <c r="N1430" s="23">
        <f t="shared" si="194"/>
        <v>6000</v>
      </c>
      <c r="O1430" s="21">
        <f t="shared" si="199"/>
        <v>0.14783107752642402</v>
      </c>
      <c r="P1430" s="24">
        <v>5800</v>
      </c>
      <c r="Q1430" s="18">
        <f t="shared" si="200"/>
        <v>5800</v>
      </c>
      <c r="R1430" s="21">
        <f t="shared" si="193"/>
        <v>0.10957004160887657</v>
      </c>
    </row>
    <row r="1431" spans="1:18" ht="15.5" x14ac:dyDescent="0.45">
      <c r="A1431" s="12" t="s">
        <v>2905</v>
      </c>
      <c r="B1431" s="25" t="s">
        <v>2906</v>
      </c>
      <c r="C1431" s="14" t="s">
        <v>32</v>
      </c>
      <c r="D1431" s="15">
        <v>47975</v>
      </c>
      <c r="E1431" s="16">
        <f t="shared" si="195"/>
        <v>48694.625</v>
      </c>
      <c r="F1431" s="17">
        <f t="shared" si="196"/>
        <v>4869.4624999999996</v>
      </c>
      <c r="G1431" s="18">
        <f t="shared" si="197"/>
        <v>0</v>
      </c>
      <c r="H1431" s="18">
        <v>100</v>
      </c>
      <c r="I1431" s="19" t="s">
        <v>29</v>
      </c>
      <c r="J1431" s="19">
        <v>10</v>
      </c>
      <c r="K1431" s="26">
        <v>10000</v>
      </c>
      <c r="L1431" s="21">
        <f t="shared" si="198"/>
        <v>1.0536147470074984</v>
      </c>
      <c r="M1431" s="22">
        <v>62000</v>
      </c>
      <c r="N1431" s="23">
        <f t="shared" si="194"/>
        <v>6200</v>
      </c>
      <c r="O1431" s="21">
        <f t="shared" si="199"/>
        <v>0.27324114314464903</v>
      </c>
      <c r="P1431" s="24">
        <v>58000</v>
      </c>
      <c r="Q1431" s="18">
        <f t="shared" si="200"/>
        <v>5800</v>
      </c>
      <c r="R1431" s="21">
        <f t="shared" si="193"/>
        <v>0.19109655326434907</v>
      </c>
    </row>
    <row r="1432" spans="1:18" ht="15.5" x14ac:dyDescent="0.45">
      <c r="A1432" s="12" t="s">
        <v>2907</v>
      </c>
      <c r="B1432" s="25" t="s">
        <v>2908</v>
      </c>
      <c r="C1432" s="14" t="s">
        <v>32</v>
      </c>
      <c r="D1432" s="15">
        <v>6555</v>
      </c>
      <c r="E1432" s="16">
        <f t="shared" si="195"/>
        <v>6653.3249999999998</v>
      </c>
      <c r="F1432" s="17">
        <f t="shared" si="196"/>
        <v>6653.3249999999998</v>
      </c>
      <c r="G1432" s="18">
        <f t="shared" si="197"/>
        <v>0</v>
      </c>
      <c r="H1432" s="18">
        <v>100</v>
      </c>
      <c r="I1432" s="32" t="s">
        <v>48</v>
      </c>
      <c r="J1432" s="19">
        <v>1</v>
      </c>
      <c r="K1432" s="26">
        <v>10000</v>
      </c>
      <c r="L1432" s="21">
        <f t="shared" si="198"/>
        <v>0.50300789454896611</v>
      </c>
      <c r="M1432" s="22">
        <v>8000</v>
      </c>
      <c r="N1432" s="23">
        <f t="shared" si="194"/>
        <v>8000</v>
      </c>
      <c r="O1432" s="21">
        <f t="shared" si="199"/>
        <v>0.20240631563917294</v>
      </c>
      <c r="P1432" s="24">
        <v>7400</v>
      </c>
      <c r="Q1432" s="18">
        <f t="shared" si="200"/>
        <v>7400</v>
      </c>
      <c r="R1432" s="21">
        <f t="shared" si="193"/>
        <v>0.11222584196623496</v>
      </c>
    </row>
    <row r="1433" spans="1:18" ht="15.5" x14ac:dyDescent="0.45">
      <c r="A1433" s="12" t="s">
        <v>2909</v>
      </c>
      <c r="B1433" s="25" t="s">
        <v>2910</v>
      </c>
      <c r="C1433" s="14" t="s">
        <v>32</v>
      </c>
      <c r="D1433" s="15">
        <v>5258</v>
      </c>
      <c r="E1433" s="16">
        <f t="shared" si="195"/>
        <v>5336.87</v>
      </c>
      <c r="F1433" s="17">
        <f t="shared" si="196"/>
        <v>5336.87</v>
      </c>
      <c r="G1433" s="18">
        <f t="shared" si="197"/>
        <v>0</v>
      </c>
      <c r="H1433" s="18">
        <v>100</v>
      </c>
      <c r="I1433" s="32" t="s">
        <v>48</v>
      </c>
      <c r="J1433" s="32">
        <v>1</v>
      </c>
      <c r="K1433" s="26">
        <v>8000</v>
      </c>
      <c r="L1433" s="21">
        <f t="shared" si="198"/>
        <v>0.49900597166503963</v>
      </c>
      <c r="M1433" s="22">
        <v>6200</v>
      </c>
      <c r="N1433" s="23">
        <f t="shared" si="194"/>
        <v>6200</v>
      </c>
      <c r="O1433" s="21">
        <f t="shared" si="199"/>
        <v>0.16172962804040572</v>
      </c>
      <c r="P1433" s="24">
        <v>6100</v>
      </c>
      <c r="Q1433" s="18">
        <f t="shared" si="200"/>
        <v>6100</v>
      </c>
      <c r="R1433" s="21">
        <f t="shared" si="193"/>
        <v>0.14299205339459273</v>
      </c>
    </row>
    <row r="1434" spans="1:18" ht="15.5" x14ac:dyDescent="0.45">
      <c r="A1434" s="12" t="s">
        <v>2911</v>
      </c>
      <c r="B1434" s="25" t="s">
        <v>2912</v>
      </c>
      <c r="C1434" s="14" t="s">
        <v>47</v>
      </c>
      <c r="D1434" s="15">
        <v>33500</v>
      </c>
      <c r="E1434" s="16">
        <f t="shared" si="195"/>
        <v>34002.5</v>
      </c>
      <c r="F1434" s="17">
        <f t="shared" si="196"/>
        <v>3400.25</v>
      </c>
      <c r="G1434" s="18">
        <f t="shared" si="197"/>
        <v>0</v>
      </c>
      <c r="H1434" s="18">
        <v>100</v>
      </c>
      <c r="I1434" s="19" t="s">
        <v>29</v>
      </c>
      <c r="J1434" s="28">
        <v>10</v>
      </c>
      <c r="K1434" s="26">
        <v>5000</v>
      </c>
      <c r="L1434" s="21">
        <f t="shared" si="198"/>
        <v>0.47048011175648852</v>
      </c>
      <c r="M1434" s="22">
        <v>40000</v>
      </c>
      <c r="N1434" s="23">
        <f t="shared" si="194"/>
        <v>4000</v>
      </c>
      <c r="O1434" s="21">
        <f t="shared" si="199"/>
        <v>0.17638408940519079</v>
      </c>
      <c r="P1434" s="24">
        <v>38000</v>
      </c>
      <c r="Q1434" s="18">
        <f t="shared" si="200"/>
        <v>3800</v>
      </c>
      <c r="R1434" s="21">
        <f t="shared" si="193"/>
        <v>0.11756488493493125</v>
      </c>
    </row>
    <row r="1435" spans="1:18" ht="15.5" x14ac:dyDescent="0.45">
      <c r="A1435" s="12" t="s">
        <v>2913</v>
      </c>
      <c r="B1435" s="25" t="s">
        <v>2914</v>
      </c>
      <c r="C1435" s="14" t="s">
        <v>47</v>
      </c>
      <c r="D1435" s="15">
        <v>4131</v>
      </c>
      <c r="E1435" s="16">
        <f t="shared" si="195"/>
        <v>4192.9650000000001</v>
      </c>
      <c r="F1435" s="17">
        <f t="shared" si="196"/>
        <v>4192.9650000000001</v>
      </c>
      <c r="G1435" s="18">
        <f t="shared" si="197"/>
        <v>0</v>
      </c>
      <c r="H1435" s="18">
        <v>100</v>
      </c>
      <c r="I1435" s="32" t="s">
        <v>48</v>
      </c>
      <c r="J1435" s="19">
        <v>1</v>
      </c>
      <c r="K1435" s="26">
        <v>8000</v>
      </c>
      <c r="L1435" s="21">
        <f t="shared" si="198"/>
        <v>0.9079577339662982</v>
      </c>
      <c r="M1435" s="22">
        <v>5500</v>
      </c>
      <c r="N1435" s="23">
        <f t="shared" si="194"/>
        <v>5500</v>
      </c>
      <c r="O1435" s="21">
        <f t="shared" si="199"/>
        <v>0.31172094210183005</v>
      </c>
      <c r="P1435" s="24">
        <v>5200</v>
      </c>
      <c r="Q1435" s="18">
        <f t="shared" si="200"/>
        <v>5200</v>
      </c>
      <c r="R1435" s="21">
        <f t="shared" si="193"/>
        <v>0.24017252707809386</v>
      </c>
    </row>
    <row r="1436" spans="1:18" ht="15.5" x14ac:dyDescent="0.45">
      <c r="A1436" s="12" t="s">
        <v>2915</v>
      </c>
      <c r="B1436" s="25" t="s">
        <v>2916</v>
      </c>
      <c r="C1436" s="14" t="s">
        <v>32</v>
      </c>
      <c r="D1436" s="15">
        <v>27702</v>
      </c>
      <c r="E1436" s="16">
        <f t="shared" si="195"/>
        <v>28117.53</v>
      </c>
      <c r="F1436" s="17">
        <f t="shared" si="196"/>
        <v>28117.53</v>
      </c>
      <c r="G1436" s="18">
        <f t="shared" si="197"/>
        <v>0</v>
      </c>
      <c r="H1436" s="18">
        <v>10</v>
      </c>
      <c r="I1436" s="19" t="s">
        <v>72</v>
      </c>
      <c r="J1436" s="19">
        <v>1</v>
      </c>
      <c r="K1436" s="26">
        <v>34000</v>
      </c>
      <c r="L1436" s="21">
        <f t="shared" si="198"/>
        <v>0.20921005507951806</v>
      </c>
      <c r="M1436" s="22">
        <v>32000</v>
      </c>
      <c r="N1436" s="23">
        <f t="shared" si="194"/>
        <v>32000</v>
      </c>
      <c r="O1436" s="21">
        <f t="shared" si="199"/>
        <v>0.13808005183954641</v>
      </c>
      <c r="P1436" s="24">
        <v>31500</v>
      </c>
      <c r="Q1436" s="18">
        <f t="shared" si="200"/>
        <v>31500</v>
      </c>
      <c r="R1436" s="21">
        <f t="shared" si="193"/>
        <v>0.1202975510295535</v>
      </c>
    </row>
    <row r="1437" spans="1:18" ht="15.5" x14ac:dyDescent="0.45">
      <c r="A1437" s="12" t="s">
        <v>2917</v>
      </c>
      <c r="B1437" s="25" t="s">
        <v>2918</v>
      </c>
      <c r="C1437" s="14" t="s">
        <v>47</v>
      </c>
      <c r="D1437" s="15">
        <v>19683</v>
      </c>
      <c r="E1437" s="16">
        <f t="shared" si="195"/>
        <v>19978.244999999999</v>
      </c>
      <c r="F1437" s="17">
        <f t="shared" si="196"/>
        <v>1997.8244999999999</v>
      </c>
      <c r="G1437" s="18">
        <f t="shared" si="197"/>
        <v>0</v>
      </c>
      <c r="H1437" s="18">
        <v>100</v>
      </c>
      <c r="I1437" s="19" t="s">
        <v>29</v>
      </c>
      <c r="J1437" s="19">
        <v>10</v>
      </c>
      <c r="K1437" s="26">
        <v>3000</v>
      </c>
      <c r="L1437" s="21">
        <f t="shared" si="198"/>
        <v>0.50163340173273485</v>
      </c>
      <c r="M1437" s="22">
        <v>23000</v>
      </c>
      <c r="N1437" s="23">
        <f t="shared" si="194"/>
        <v>2300</v>
      </c>
      <c r="O1437" s="21">
        <f t="shared" si="199"/>
        <v>0.15125227466176336</v>
      </c>
      <c r="P1437" s="24">
        <v>22500</v>
      </c>
      <c r="Q1437" s="18">
        <f t="shared" si="200"/>
        <v>2250</v>
      </c>
      <c r="R1437" s="21">
        <f t="shared" si="193"/>
        <v>0.12622505129955111</v>
      </c>
    </row>
    <row r="1438" spans="1:18" ht="15.5" x14ac:dyDescent="0.45">
      <c r="A1438" s="12" t="s">
        <v>2919</v>
      </c>
      <c r="B1438" s="25" t="s">
        <v>2920</v>
      </c>
      <c r="C1438" s="14" t="s">
        <v>32</v>
      </c>
      <c r="D1438" s="15">
        <v>28723</v>
      </c>
      <c r="E1438" s="16">
        <f t="shared" si="195"/>
        <v>29153.845000000001</v>
      </c>
      <c r="F1438" s="17">
        <f t="shared" si="196"/>
        <v>2915.3845000000001</v>
      </c>
      <c r="G1438" s="18">
        <f t="shared" si="197"/>
        <v>0</v>
      </c>
      <c r="H1438" s="18">
        <v>100</v>
      </c>
      <c r="I1438" s="19" t="s">
        <v>29</v>
      </c>
      <c r="J1438" s="32">
        <v>10</v>
      </c>
      <c r="K1438" s="26">
        <v>3500</v>
      </c>
      <c r="L1438" s="21">
        <f t="shared" si="198"/>
        <v>0.20052775199977904</v>
      </c>
      <c r="M1438" s="22">
        <v>35000</v>
      </c>
      <c r="N1438" s="23">
        <f t="shared" si="194"/>
        <v>3500</v>
      </c>
      <c r="O1438" s="21">
        <f t="shared" si="199"/>
        <v>0.20052775199977904</v>
      </c>
      <c r="P1438" s="24">
        <v>33000</v>
      </c>
      <c r="Q1438" s="18">
        <f t="shared" si="200"/>
        <v>3300</v>
      </c>
      <c r="R1438" s="21">
        <f t="shared" si="193"/>
        <v>0.13192616617122024</v>
      </c>
    </row>
    <row r="1439" spans="1:18" ht="15.5" x14ac:dyDescent="0.45">
      <c r="A1439" s="12" t="s">
        <v>2921</v>
      </c>
      <c r="B1439" s="25" t="s">
        <v>2922</v>
      </c>
      <c r="C1439" s="14" t="s">
        <v>24</v>
      </c>
      <c r="D1439" s="15">
        <v>5703</v>
      </c>
      <c r="E1439" s="16">
        <f t="shared" si="195"/>
        <v>5788.5450000000001</v>
      </c>
      <c r="F1439" s="17">
        <f t="shared" si="196"/>
        <v>5788.5450000000001</v>
      </c>
      <c r="G1439" s="18">
        <f t="shared" si="197"/>
        <v>0</v>
      </c>
      <c r="H1439" s="18">
        <v>100</v>
      </c>
      <c r="I1439" s="32" t="s">
        <v>48</v>
      </c>
      <c r="J1439" s="32">
        <v>1</v>
      </c>
      <c r="K1439" s="26">
        <v>7000</v>
      </c>
      <c r="L1439" s="21">
        <f t="shared" si="198"/>
        <v>0.20928488938066472</v>
      </c>
      <c r="M1439" s="22">
        <v>6700</v>
      </c>
      <c r="N1439" s="23">
        <f t="shared" si="194"/>
        <v>6700</v>
      </c>
      <c r="O1439" s="21">
        <f t="shared" si="199"/>
        <v>0.15745839412149337</v>
      </c>
      <c r="P1439" s="24">
        <v>6500</v>
      </c>
      <c r="Q1439" s="18">
        <f t="shared" si="200"/>
        <v>6500</v>
      </c>
      <c r="R1439" s="21">
        <f t="shared" si="193"/>
        <v>0.12290739728204582</v>
      </c>
    </row>
    <row r="1440" spans="1:18" ht="15.5" x14ac:dyDescent="0.45">
      <c r="A1440" s="12" t="s">
        <v>2923</v>
      </c>
      <c r="B1440" s="25" t="s">
        <v>2924</v>
      </c>
      <c r="C1440" s="14" t="s">
        <v>32</v>
      </c>
      <c r="D1440" s="15">
        <v>24542</v>
      </c>
      <c r="E1440" s="16">
        <f t="shared" si="195"/>
        <v>24910.13</v>
      </c>
      <c r="F1440" s="17">
        <f t="shared" si="196"/>
        <v>2491.0129999999999</v>
      </c>
      <c r="G1440" s="18">
        <f t="shared" si="197"/>
        <v>0</v>
      </c>
      <c r="H1440" s="18">
        <v>100</v>
      </c>
      <c r="I1440" s="19" t="s">
        <v>29</v>
      </c>
      <c r="J1440" s="19">
        <v>10</v>
      </c>
      <c r="K1440" s="26">
        <v>5000</v>
      </c>
      <c r="L1440" s="21">
        <f t="shared" si="198"/>
        <v>1.0072155384175032</v>
      </c>
      <c r="M1440" s="22">
        <v>29000</v>
      </c>
      <c r="N1440" s="23">
        <f t="shared" si="194"/>
        <v>2900</v>
      </c>
      <c r="O1440" s="21">
        <f t="shared" si="199"/>
        <v>0.1641850122821519</v>
      </c>
      <c r="P1440" s="24">
        <v>28500</v>
      </c>
      <c r="Q1440" s="18">
        <f t="shared" si="200"/>
        <v>2850</v>
      </c>
      <c r="R1440" s="21">
        <f t="shared" ref="R1440:R1503" si="201">(Q1440-F1440)/F1440</f>
        <v>0.14411285689797687</v>
      </c>
    </row>
    <row r="1441" spans="1:18" ht="15.5" x14ac:dyDescent="0.45">
      <c r="A1441" s="12" t="s">
        <v>2925</v>
      </c>
      <c r="B1441" s="25" t="s">
        <v>2926</v>
      </c>
      <c r="C1441" s="14" t="s">
        <v>24</v>
      </c>
      <c r="D1441" s="15">
        <v>13139</v>
      </c>
      <c r="E1441" s="16">
        <f t="shared" si="195"/>
        <v>13336.084999999999</v>
      </c>
      <c r="F1441" s="17">
        <f t="shared" si="196"/>
        <v>13336.084999999999</v>
      </c>
      <c r="G1441" s="18">
        <f t="shared" si="197"/>
        <v>0</v>
      </c>
      <c r="H1441" s="18">
        <v>20</v>
      </c>
      <c r="I1441" s="28" t="s">
        <v>77</v>
      </c>
      <c r="J1441" s="19">
        <v>1</v>
      </c>
      <c r="K1441" s="26">
        <v>20000</v>
      </c>
      <c r="L1441" s="21">
        <f t="shared" si="198"/>
        <v>0.49969050137277932</v>
      </c>
      <c r="M1441" s="22">
        <v>18000</v>
      </c>
      <c r="N1441" s="23">
        <f t="shared" si="194"/>
        <v>18000</v>
      </c>
      <c r="O1441" s="21">
        <f t="shared" si="199"/>
        <v>0.34972145123550136</v>
      </c>
      <c r="P1441" s="24">
        <v>15000</v>
      </c>
      <c r="Q1441" s="18">
        <f t="shared" si="200"/>
        <v>15000</v>
      </c>
      <c r="R1441" s="21">
        <f t="shared" si="201"/>
        <v>0.12476787602958447</v>
      </c>
    </row>
    <row r="1442" spans="1:18" ht="15.5" x14ac:dyDescent="0.45">
      <c r="A1442" s="12" t="s">
        <v>2927</v>
      </c>
      <c r="B1442" s="25" t="s">
        <v>2928</v>
      </c>
      <c r="C1442" s="14" t="s">
        <v>24</v>
      </c>
      <c r="D1442" s="31">
        <v>15800</v>
      </c>
      <c r="E1442" s="16">
        <f t="shared" si="195"/>
        <v>16037</v>
      </c>
      <c r="F1442" s="17">
        <f t="shared" si="196"/>
        <v>16037</v>
      </c>
      <c r="G1442" s="18">
        <f t="shared" si="197"/>
        <v>0</v>
      </c>
      <c r="H1442" s="18">
        <v>100</v>
      </c>
      <c r="I1442" s="19" t="s">
        <v>77</v>
      </c>
      <c r="J1442" s="19">
        <v>1</v>
      </c>
      <c r="K1442" s="26">
        <v>20000</v>
      </c>
      <c r="L1442" s="21">
        <f t="shared" si="198"/>
        <v>0.24711604414790797</v>
      </c>
      <c r="M1442" s="22">
        <v>20000</v>
      </c>
      <c r="N1442" s="23">
        <f t="shared" si="194"/>
        <v>20000</v>
      </c>
      <c r="O1442" s="21">
        <f t="shared" si="199"/>
        <v>0.24711604414790797</v>
      </c>
      <c r="P1442" s="24">
        <v>19000</v>
      </c>
      <c r="Q1442" s="18">
        <f t="shared" si="200"/>
        <v>19000</v>
      </c>
      <c r="R1442" s="21">
        <f t="shared" si="201"/>
        <v>0.18476024194051258</v>
      </c>
    </row>
    <row r="1443" spans="1:18" ht="15.5" x14ac:dyDescent="0.45">
      <c r="A1443" s="12" t="s">
        <v>2929</v>
      </c>
      <c r="B1443" s="25" t="s">
        <v>2930</v>
      </c>
      <c r="C1443" s="14" t="s">
        <v>24</v>
      </c>
      <c r="D1443" s="15">
        <v>4243</v>
      </c>
      <c r="E1443" s="16">
        <f t="shared" si="195"/>
        <v>4306.6450000000004</v>
      </c>
      <c r="F1443" s="17">
        <f t="shared" si="196"/>
        <v>4306.6450000000004</v>
      </c>
      <c r="G1443" s="18">
        <f t="shared" si="197"/>
        <v>0</v>
      </c>
      <c r="H1443" s="18">
        <v>100</v>
      </c>
      <c r="I1443" s="32" t="s">
        <v>48</v>
      </c>
      <c r="J1443" s="19">
        <v>1</v>
      </c>
      <c r="K1443" s="26">
        <v>7000</v>
      </c>
      <c r="L1443" s="21">
        <f t="shared" si="198"/>
        <v>0.62539517420172763</v>
      </c>
      <c r="M1443" s="22">
        <v>5200</v>
      </c>
      <c r="N1443" s="23">
        <f t="shared" si="194"/>
        <v>5200</v>
      </c>
      <c r="O1443" s="21">
        <f t="shared" si="199"/>
        <v>0.20743641512128339</v>
      </c>
      <c r="P1443" s="94">
        <v>5000</v>
      </c>
      <c r="Q1443" s="18">
        <f t="shared" si="200"/>
        <v>5000</v>
      </c>
      <c r="R1443" s="21">
        <f t="shared" si="201"/>
        <v>0.16099655300123403</v>
      </c>
    </row>
    <row r="1444" spans="1:18" ht="15.5" x14ac:dyDescent="0.45">
      <c r="A1444" s="12" t="s">
        <v>2931</v>
      </c>
      <c r="B1444" s="25" t="s">
        <v>2932</v>
      </c>
      <c r="C1444" s="14" t="s">
        <v>24</v>
      </c>
      <c r="D1444" s="15">
        <v>19822</v>
      </c>
      <c r="E1444" s="16">
        <f t="shared" si="195"/>
        <v>20119.330000000002</v>
      </c>
      <c r="F1444" s="17">
        <f t="shared" si="196"/>
        <v>2011.9330000000002</v>
      </c>
      <c r="G1444" s="18">
        <f t="shared" si="197"/>
        <v>0</v>
      </c>
      <c r="H1444" s="18">
        <v>100</v>
      </c>
      <c r="I1444" s="19" t="s">
        <v>29</v>
      </c>
      <c r="J1444" s="19">
        <v>10</v>
      </c>
      <c r="K1444" s="26">
        <v>4000</v>
      </c>
      <c r="L1444" s="21">
        <f t="shared" si="198"/>
        <v>0.98813777595973606</v>
      </c>
      <c r="M1444" s="22">
        <v>24000</v>
      </c>
      <c r="N1444" s="23">
        <f t="shared" si="194"/>
        <v>2400</v>
      </c>
      <c r="O1444" s="21">
        <f t="shared" si="199"/>
        <v>0.19288266557584161</v>
      </c>
      <c r="P1444" s="24">
        <v>23000</v>
      </c>
      <c r="Q1444" s="18">
        <f t="shared" si="200"/>
        <v>2300</v>
      </c>
      <c r="R1444" s="21">
        <f t="shared" si="201"/>
        <v>0.1431792211768482</v>
      </c>
    </row>
    <row r="1445" spans="1:18" ht="15.5" x14ac:dyDescent="0.45">
      <c r="A1445" s="12" t="s">
        <v>2933</v>
      </c>
      <c r="B1445" s="25" t="s">
        <v>2934</v>
      </c>
      <c r="C1445" s="14" t="s">
        <v>32</v>
      </c>
      <c r="D1445" s="31">
        <v>17264</v>
      </c>
      <c r="E1445" s="16">
        <f t="shared" si="195"/>
        <v>17522.96</v>
      </c>
      <c r="F1445" s="17">
        <f t="shared" si="196"/>
        <v>17522.96</v>
      </c>
      <c r="G1445" s="18">
        <f t="shared" si="197"/>
        <v>0</v>
      </c>
      <c r="H1445" s="18">
        <v>100</v>
      </c>
      <c r="I1445" s="28" t="s">
        <v>48</v>
      </c>
      <c r="J1445" s="28">
        <v>1</v>
      </c>
      <c r="K1445" s="31">
        <v>22000</v>
      </c>
      <c r="L1445" s="21">
        <f t="shared" si="198"/>
        <v>0.25549564685418452</v>
      </c>
      <c r="M1445" s="22">
        <v>21000</v>
      </c>
      <c r="N1445" s="23">
        <f t="shared" si="194"/>
        <v>21000</v>
      </c>
      <c r="O1445" s="21">
        <f t="shared" si="199"/>
        <v>0.19842766290626704</v>
      </c>
      <c r="P1445" s="24">
        <v>19500</v>
      </c>
      <c r="Q1445" s="18">
        <f t="shared" si="200"/>
        <v>19500</v>
      </c>
      <c r="R1445" s="21">
        <f t="shared" si="201"/>
        <v>0.11282568698439083</v>
      </c>
    </row>
    <row r="1446" spans="1:18" ht="15.5" x14ac:dyDescent="0.45">
      <c r="A1446" s="12" t="s">
        <v>2935</v>
      </c>
      <c r="B1446" s="25" t="s">
        <v>2936</v>
      </c>
      <c r="C1446" s="14" t="s">
        <v>32</v>
      </c>
      <c r="D1446" s="15">
        <v>4120</v>
      </c>
      <c r="E1446" s="16">
        <f t="shared" si="195"/>
        <v>4181.8</v>
      </c>
      <c r="F1446" s="17">
        <f t="shared" si="196"/>
        <v>4181.8</v>
      </c>
      <c r="G1446" s="18">
        <f t="shared" si="197"/>
        <v>0</v>
      </c>
      <c r="H1446" s="18">
        <v>100</v>
      </c>
      <c r="I1446" s="32" t="s">
        <v>48</v>
      </c>
      <c r="J1446" s="19">
        <v>1</v>
      </c>
      <c r="K1446" s="26">
        <v>7000</v>
      </c>
      <c r="L1446" s="21">
        <f t="shared" si="198"/>
        <v>0.67392032139270164</v>
      </c>
      <c r="M1446" s="22">
        <v>5000</v>
      </c>
      <c r="N1446" s="23">
        <f t="shared" si="194"/>
        <v>5000</v>
      </c>
      <c r="O1446" s="21">
        <f t="shared" si="199"/>
        <v>0.19565737242335832</v>
      </c>
      <c r="P1446" s="24">
        <v>4800</v>
      </c>
      <c r="Q1446" s="18">
        <f t="shared" si="200"/>
        <v>4800</v>
      </c>
      <c r="R1446" s="21">
        <f t="shared" si="201"/>
        <v>0.14783107752642397</v>
      </c>
    </row>
    <row r="1447" spans="1:18" ht="15.5" x14ac:dyDescent="0.45">
      <c r="A1447" s="12" t="s">
        <v>2937</v>
      </c>
      <c r="B1447" s="25" t="s">
        <v>2938</v>
      </c>
      <c r="C1447" s="14" t="s">
        <v>32</v>
      </c>
      <c r="D1447" s="15">
        <v>15800</v>
      </c>
      <c r="E1447" s="16">
        <f t="shared" si="195"/>
        <v>16037</v>
      </c>
      <c r="F1447" s="17">
        <f t="shared" si="196"/>
        <v>1603.7</v>
      </c>
      <c r="G1447" s="18">
        <f t="shared" si="197"/>
        <v>0</v>
      </c>
      <c r="H1447" s="18">
        <v>100</v>
      </c>
      <c r="I1447" s="19" t="s">
        <v>29</v>
      </c>
      <c r="J1447" s="19">
        <v>10</v>
      </c>
      <c r="K1447" s="26">
        <v>4000</v>
      </c>
      <c r="L1447" s="21">
        <f t="shared" si="198"/>
        <v>1.494232088295816</v>
      </c>
      <c r="M1447" s="22">
        <v>20000</v>
      </c>
      <c r="N1447" s="23">
        <f t="shared" si="194"/>
        <v>2000</v>
      </c>
      <c r="O1447" s="21">
        <f t="shared" si="199"/>
        <v>0.24711604414790792</v>
      </c>
      <c r="P1447" s="24">
        <v>19500</v>
      </c>
      <c r="Q1447" s="18">
        <f t="shared" si="200"/>
        <v>1950</v>
      </c>
      <c r="R1447" s="21">
        <f t="shared" si="201"/>
        <v>0.21593814304421022</v>
      </c>
    </row>
    <row r="1448" spans="1:18" ht="15.5" x14ac:dyDescent="0.45">
      <c r="A1448" s="12" t="s">
        <v>2939</v>
      </c>
      <c r="B1448" s="25" t="s">
        <v>2940</v>
      </c>
      <c r="C1448" s="14" t="s">
        <v>24</v>
      </c>
      <c r="D1448" s="15">
        <v>20579</v>
      </c>
      <c r="E1448" s="16">
        <f t="shared" si="195"/>
        <v>20887.685000000001</v>
      </c>
      <c r="F1448" s="17">
        <f t="shared" si="196"/>
        <v>20887.685000000001</v>
      </c>
      <c r="G1448" s="18">
        <f t="shared" si="197"/>
        <v>0</v>
      </c>
      <c r="H1448" s="18">
        <v>3</v>
      </c>
      <c r="I1448" s="32" t="s">
        <v>48</v>
      </c>
      <c r="J1448" s="19">
        <v>1</v>
      </c>
      <c r="K1448" s="26">
        <v>25000</v>
      </c>
      <c r="L1448" s="21">
        <f t="shared" si="198"/>
        <v>0.19687749025322809</v>
      </c>
      <c r="M1448" s="22">
        <v>24000</v>
      </c>
      <c r="N1448" s="23">
        <f t="shared" si="194"/>
        <v>24000</v>
      </c>
      <c r="O1448" s="21">
        <f t="shared" si="199"/>
        <v>0.14900239064309895</v>
      </c>
      <c r="P1448" s="24">
        <v>24000</v>
      </c>
      <c r="Q1448" s="18">
        <f t="shared" si="200"/>
        <v>24000</v>
      </c>
      <c r="R1448" s="21">
        <f t="shared" si="201"/>
        <v>0.14900239064309895</v>
      </c>
    </row>
    <row r="1449" spans="1:18" ht="15.5" x14ac:dyDescent="0.45">
      <c r="A1449" s="12" t="s">
        <v>2941</v>
      </c>
      <c r="B1449" s="25" t="s">
        <v>2942</v>
      </c>
      <c r="C1449" s="14" t="s">
        <v>24</v>
      </c>
      <c r="D1449" s="15">
        <v>7182</v>
      </c>
      <c r="E1449" s="16">
        <f t="shared" si="195"/>
        <v>7289.73</v>
      </c>
      <c r="F1449" s="17">
        <f t="shared" si="196"/>
        <v>7289.73</v>
      </c>
      <c r="G1449" s="18">
        <f t="shared" si="197"/>
        <v>0</v>
      </c>
      <c r="H1449" s="18">
        <v>6</v>
      </c>
      <c r="I1449" s="32" t="s">
        <v>48</v>
      </c>
      <c r="J1449" s="32">
        <v>1</v>
      </c>
      <c r="K1449" s="26">
        <v>10000</v>
      </c>
      <c r="L1449" s="21">
        <f t="shared" si="198"/>
        <v>0.37179291962802469</v>
      </c>
      <c r="M1449" s="22">
        <v>9000</v>
      </c>
      <c r="N1449" s="23">
        <f t="shared" si="194"/>
        <v>9000</v>
      </c>
      <c r="O1449" s="21">
        <f t="shared" si="199"/>
        <v>0.23461362766522223</v>
      </c>
      <c r="P1449" s="24">
        <v>9000</v>
      </c>
      <c r="Q1449" s="18">
        <f t="shared" si="200"/>
        <v>9000</v>
      </c>
      <c r="R1449" s="21">
        <f t="shared" si="201"/>
        <v>0.23461362766522223</v>
      </c>
    </row>
    <row r="1450" spans="1:18" ht="15.5" x14ac:dyDescent="0.45">
      <c r="A1450" s="12" t="s">
        <v>2943</v>
      </c>
      <c r="B1450" s="25" t="s">
        <v>2944</v>
      </c>
      <c r="C1450" s="14" t="s">
        <v>24</v>
      </c>
      <c r="D1450" s="15">
        <v>14074</v>
      </c>
      <c r="E1450" s="16">
        <f t="shared" si="195"/>
        <v>14285.11</v>
      </c>
      <c r="F1450" s="17">
        <f t="shared" si="196"/>
        <v>14285.11</v>
      </c>
      <c r="G1450" s="18">
        <f t="shared" si="197"/>
        <v>0</v>
      </c>
      <c r="H1450" s="18">
        <v>100</v>
      </c>
      <c r="I1450" s="32" t="s">
        <v>48</v>
      </c>
      <c r="J1450" s="32">
        <v>1</v>
      </c>
      <c r="K1450" s="26">
        <v>18000</v>
      </c>
      <c r="L1450" s="21">
        <f t="shared" si="198"/>
        <v>0.26005330025460072</v>
      </c>
      <c r="M1450" s="22">
        <v>17000</v>
      </c>
      <c r="N1450" s="23">
        <f t="shared" si="194"/>
        <v>17000</v>
      </c>
      <c r="O1450" s="21">
        <f t="shared" si="199"/>
        <v>0.19005033912934513</v>
      </c>
      <c r="P1450" s="24">
        <v>16000</v>
      </c>
      <c r="Q1450" s="18">
        <f t="shared" si="200"/>
        <v>16000</v>
      </c>
      <c r="R1450" s="21">
        <f t="shared" si="201"/>
        <v>0.12004737800408953</v>
      </c>
    </row>
    <row r="1451" spans="1:18" ht="15.5" x14ac:dyDescent="0.45">
      <c r="A1451" s="12" t="s">
        <v>2945</v>
      </c>
      <c r="B1451" s="25" t="s">
        <v>2946</v>
      </c>
      <c r="C1451" s="14" t="s">
        <v>24</v>
      </c>
      <c r="D1451" s="15">
        <v>7182</v>
      </c>
      <c r="E1451" s="16">
        <f t="shared" si="195"/>
        <v>7289.73</v>
      </c>
      <c r="F1451" s="17">
        <f t="shared" si="196"/>
        <v>7289.73</v>
      </c>
      <c r="G1451" s="18">
        <f t="shared" si="197"/>
        <v>0</v>
      </c>
      <c r="H1451" s="18">
        <v>6</v>
      </c>
      <c r="I1451" s="32" t="s">
        <v>48</v>
      </c>
      <c r="J1451" s="32">
        <v>1</v>
      </c>
      <c r="K1451" s="26">
        <v>10000</v>
      </c>
      <c r="L1451" s="21">
        <f t="shared" si="198"/>
        <v>0.37179291962802469</v>
      </c>
      <c r="M1451" s="22">
        <v>9000</v>
      </c>
      <c r="N1451" s="23">
        <f t="shared" si="194"/>
        <v>9000</v>
      </c>
      <c r="O1451" s="21">
        <f t="shared" si="199"/>
        <v>0.23461362766522223</v>
      </c>
      <c r="P1451" s="24">
        <v>8500</v>
      </c>
      <c r="Q1451" s="18">
        <f t="shared" si="200"/>
        <v>8500</v>
      </c>
      <c r="R1451" s="21">
        <f t="shared" si="201"/>
        <v>0.16602398168382101</v>
      </c>
    </row>
    <row r="1452" spans="1:18" ht="15.5" x14ac:dyDescent="0.45">
      <c r="A1452" s="12" t="s">
        <v>2947</v>
      </c>
      <c r="B1452" s="25" t="s">
        <v>2948</v>
      </c>
      <c r="C1452" s="14" t="s">
        <v>24</v>
      </c>
      <c r="D1452" s="15">
        <v>16015</v>
      </c>
      <c r="E1452" s="16">
        <f t="shared" si="195"/>
        <v>16255.225</v>
      </c>
      <c r="F1452" s="17">
        <f t="shared" si="196"/>
        <v>16255.225</v>
      </c>
      <c r="G1452" s="18">
        <f t="shared" si="197"/>
        <v>0</v>
      </c>
      <c r="H1452" s="18">
        <v>3</v>
      </c>
      <c r="I1452" s="32" t="s">
        <v>48</v>
      </c>
      <c r="J1452" s="19">
        <v>1</v>
      </c>
      <c r="K1452" s="26">
        <v>20000</v>
      </c>
      <c r="L1452" s="21">
        <f t="shared" si="198"/>
        <v>0.23037361832887576</v>
      </c>
      <c r="M1452" s="22">
        <v>20000</v>
      </c>
      <c r="N1452" s="23">
        <f t="shared" si="194"/>
        <v>20000</v>
      </c>
      <c r="O1452" s="21">
        <f t="shared" si="199"/>
        <v>0.23037361832887576</v>
      </c>
      <c r="P1452" s="24">
        <v>18000</v>
      </c>
      <c r="Q1452" s="18">
        <f t="shared" si="200"/>
        <v>18000</v>
      </c>
      <c r="R1452" s="21">
        <f t="shared" si="201"/>
        <v>0.10733625649598819</v>
      </c>
    </row>
    <row r="1453" spans="1:18" ht="15.5" x14ac:dyDescent="0.45">
      <c r="A1453" s="12" t="s">
        <v>2949</v>
      </c>
      <c r="B1453" s="25" t="s">
        <v>2950</v>
      </c>
      <c r="C1453" s="14" t="s">
        <v>24</v>
      </c>
      <c r="D1453" s="15">
        <v>1917</v>
      </c>
      <c r="E1453" s="16">
        <f t="shared" si="195"/>
        <v>1945.7550000000001</v>
      </c>
      <c r="F1453" s="17">
        <f t="shared" si="196"/>
        <v>1945.7550000000001</v>
      </c>
      <c r="G1453" s="18">
        <f t="shared" si="197"/>
        <v>0</v>
      </c>
      <c r="H1453" s="18">
        <v>15</v>
      </c>
      <c r="I1453" s="32" t="s">
        <v>48</v>
      </c>
      <c r="J1453" s="32">
        <v>1</v>
      </c>
      <c r="K1453" s="26">
        <v>2500</v>
      </c>
      <c r="L1453" s="21">
        <f t="shared" si="198"/>
        <v>0.28484829796145961</v>
      </c>
      <c r="M1453" s="22">
        <v>2300</v>
      </c>
      <c r="N1453" s="23">
        <f t="shared" si="194"/>
        <v>2300</v>
      </c>
      <c r="O1453" s="21">
        <f t="shared" si="199"/>
        <v>0.18206043412454284</v>
      </c>
      <c r="P1453" s="121">
        <v>2300</v>
      </c>
      <c r="Q1453" s="18">
        <f t="shared" si="200"/>
        <v>2300</v>
      </c>
      <c r="R1453" s="21">
        <f t="shared" si="201"/>
        <v>0.18206043412454284</v>
      </c>
    </row>
    <row r="1454" spans="1:18" ht="15.5" x14ac:dyDescent="0.45">
      <c r="A1454" s="12" t="s">
        <v>2951</v>
      </c>
      <c r="B1454" s="25" t="s">
        <v>2952</v>
      </c>
      <c r="C1454" s="14" t="s">
        <v>24</v>
      </c>
      <c r="D1454" s="15">
        <v>53102</v>
      </c>
      <c r="E1454" s="16">
        <f t="shared" si="195"/>
        <v>53898.53</v>
      </c>
      <c r="F1454" s="17">
        <f t="shared" si="196"/>
        <v>53898.53</v>
      </c>
      <c r="G1454" s="18">
        <f t="shared" si="197"/>
        <v>0</v>
      </c>
      <c r="H1454" s="18">
        <v>3</v>
      </c>
      <c r="I1454" s="32" t="s">
        <v>48</v>
      </c>
      <c r="J1454" s="32">
        <v>1</v>
      </c>
      <c r="K1454" s="26">
        <v>65000</v>
      </c>
      <c r="L1454" s="21">
        <f t="shared" si="198"/>
        <v>0.20596981030837022</v>
      </c>
      <c r="M1454" s="22">
        <v>64000</v>
      </c>
      <c r="N1454" s="23">
        <f t="shared" si="194"/>
        <v>64000</v>
      </c>
      <c r="O1454" s="21">
        <f t="shared" si="199"/>
        <v>0.18741642861131838</v>
      </c>
      <c r="P1454" s="24">
        <v>61000</v>
      </c>
      <c r="Q1454" s="18">
        <f t="shared" si="200"/>
        <v>61000</v>
      </c>
      <c r="R1454" s="21">
        <f t="shared" si="201"/>
        <v>0.13175628352016283</v>
      </c>
    </row>
    <row r="1455" spans="1:18" ht="15.5" x14ac:dyDescent="0.45">
      <c r="A1455" s="12" t="s">
        <v>2953</v>
      </c>
      <c r="B1455" s="25" t="s">
        <v>2954</v>
      </c>
      <c r="C1455" s="14" t="s">
        <v>24</v>
      </c>
      <c r="D1455" s="15">
        <v>29071</v>
      </c>
      <c r="E1455" s="16">
        <f t="shared" si="195"/>
        <v>29507.064999999999</v>
      </c>
      <c r="F1455" s="17">
        <f t="shared" si="196"/>
        <v>29507.064999999999</v>
      </c>
      <c r="G1455" s="18">
        <f t="shared" si="197"/>
        <v>0</v>
      </c>
      <c r="H1455" s="18">
        <v>3</v>
      </c>
      <c r="I1455" s="32" t="s">
        <v>48</v>
      </c>
      <c r="J1455" s="42">
        <v>1</v>
      </c>
      <c r="K1455" s="26">
        <v>35000</v>
      </c>
      <c r="L1455" s="21">
        <f t="shared" si="198"/>
        <v>0.1861566035117353</v>
      </c>
      <c r="M1455" s="22">
        <v>34000</v>
      </c>
      <c r="N1455" s="23">
        <f t="shared" si="194"/>
        <v>34000</v>
      </c>
      <c r="O1455" s="21">
        <f t="shared" si="199"/>
        <v>0.15226641483997141</v>
      </c>
      <c r="P1455" s="24">
        <v>33000</v>
      </c>
      <c r="Q1455" s="18">
        <f t="shared" si="200"/>
        <v>33000</v>
      </c>
      <c r="R1455" s="21">
        <f t="shared" si="201"/>
        <v>0.11837622616820756</v>
      </c>
    </row>
    <row r="1456" spans="1:18" ht="15.5" x14ac:dyDescent="0.45">
      <c r="A1456" s="12" t="s">
        <v>2955</v>
      </c>
      <c r="B1456" s="25" t="s">
        <v>2956</v>
      </c>
      <c r="C1456" s="14" t="s">
        <v>24</v>
      </c>
      <c r="D1456" s="15">
        <v>7800</v>
      </c>
      <c r="E1456" s="16">
        <f t="shared" si="195"/>
        <v>7917</v>
      </c>
      <c r="F1456" s="17">
        <f t="shared" si="196"/>
        <v>7917</v>
      </c>
      <c r="G1456" s="18">
        <f t="shared" si="197"/>
        <v>0</v>
      </c>
      <c r="H1456" s="18">
        <v>100</v>
      </c>
      <c r="I1456" s="32" t="s">
        <v>48</v>
      </c>
      <c r="J1456" s="32">
        <v>1</v>
      </c>
      <c r="K1456" s="26">
        <v>10000</v>
      </c>
      <c r="L1456" s="21">
        <f t="shared" si="198"/>
        <v>0.26310471138057345</v>
      </c>
      <c r="M1456" s="22">
        <v>9500</v>
      </c>
      <c r="N1456" s="23">
        <f t="shared" si="194"/>
        <v>9500</v>
      </c>
      <c r="O1456" s="21">
        <f t="shared" si="199"/>
        <v>0.19994947581154476</v>
      </c>
      <c r="P1456" s="24">
        <v>9200</v>
      </c>
      <c r="Q1456" s="18">
        <f t="shared" si="200"/>
        <v>9200</v>
      </c>
      <c r="R1456" s="21">
        <f t="shared" si="201"/>
        <v>0.16205633447012757</v>
      </c>
    </row>
    <row r="1457" spans="1:18" ht="15.5" x14ac:dyDescent="0.45">
      <c r="A1457" s="12" t="s">
        <v>2957</v>
      </c>
      <c r="B1457" s="25" t="s">
        <v>2958</v>
      </c>
      <c r="C1457" s="14" t="s">
        <v>24</v>
      </c>
      <c r="D1457" s="15">
        <f>32856/2</f>
        <v>16428</v>
      </c>
      <c r="E1457" s="16">
        <f t="shared" si="195"/>
        <v>16674.419999999998</v>
      </c>
      <c r="F1457" s="17">
        <f t="shared" si="196"/>
        <v>16674.419999999998</v>
      </c>
      <c r="G1457" s="18">
        <f t="shared" si="197"/>
        <v>0</v>
      </c>
      <c r="H1457" s="18">
        <v>2</v>
      </c>
      <c r="I1457" s="32" t="s">
        <v>48</v>
      </c>
      <c r="J1457" s="19">
        <v>1</v>
      </c>
      <c r="K1457" s="26">
        <v>20000</v>
      </c>
      <c r="L1457" s="21">
        <f t="shared" si="198"/>
        <v>0.19944201957249499</v>
      </c>
      <c r="M1457" s="22">
        <v>19000</v>
      </c>
      <c r="N1457" s="23">
        <f t="shared" si="194"/>
        <v>19000</v>
      </c>
      <c r="O1457" s="21">
        <f t="shared" si="199"/>
        <v>0.13946991859387026</v>
      </c>
      <c r="P1457" s="24">
        <v>19000</v>
      </c>
      <c r="Q1457" s="18">
        <f t="shared" si="200"/>
        <v>19000</v>
      </c>
      <c r="R1457" s="21">
        <f t="shared" si="201"/>
        <v>0.13946991859387026</v>
      </c>
    </row>
    <row r="1458" spans="1:18" ht="15.5" x14ac:dyDescent="0.45">
      <c r="A1458" s="12" t="s">
        <v>2959</v>
      </c>
      <c r="B1458" s="25" t="s">
        <v>2960</v>
      </c>
      <c r="C1458" s="14" t="s">
        <v>24</v>
      </c>
      <c r="D1458" s="15">
        <v>16468</v>
      </c>
      <c r="E1458" s="16">
        <f t="shared" si="195"/>
        <v>16715.02</v>
      </c>
      <c r="F1458" s="17">
        <f t="shared" si="196"/>
        <v>16715.02</v>
      </c>
      <c r="G1458" s="18">
        <f t="shared" si="197"/>
        <v>0</v>
      </c>
      <c r="H1458" s="18">
        <v>10</v>
      </c>
      <c r="I1458" s="32" t="s">
        <v>48</v>
      </c>
      <c r="J1458" s="19">
        <v>1</v>
      </c>
      <c r="K1458" s="26">
        <v>20000</v>
      </c>
      <c r="L1458" s="21">
        <f t="shared" si="198"/>
        <v>0.1965286311353501</v>
      </c>
      <c r="M1458" s="22">
        <v>19500</v>
      </c>
      <c r="N1458" s="23">
        <f t="shared" si="194"/>
        <v>19500</v>
      </c>
      <c r="O1458" s="21">
        <f t="shared" si="199"/>
        <v>0.16661541535696633</v>
      </c>
      <c r="P1458" s="22">
        <v>19000</v>
      </c>
      <c r="Q1458" s="18">
        <f t="shared" si="200"/>
        <v>19000</v>
      </c>
      <c r="R1458" s="21">
        <f t="shared" si="201"/>
        <v>0.13670219957858259</v>
      </c>
    </row>
    <row r="1459" spans="1:18" ht="15.5" x14ac:dyDescent="0.45">
      <c r="A1459" s="12" t="s">
        <v>2961</v>
      </c>
      <c r="B1459" s="25" t="s">
        <v>2962</v>
      </c>
      <c r="C1459" s="14" t="s">
        <v>24</v>
      </c>
      <c r="D1459" s="15">
        <v>16468</v>
      </c>
      <c r="E1459" s="16">
        <f t="shared" si="195"/>
        <v>16715.02</v>
      </c>
      <c r="F1459" s="17">
        <f t="shared" si="196"/>
        <v>16715.02</v>
      </c>
      <c r="G1459" s="18">
        <f t="shared" si="197"/>
        <v>0</v>
      </c>
      <c r="H1459" s="18">
        <v>10</v>
      </c>
      <c r="I1459" s="32" t="s">
        <v>48</v>
      </c>
      <c r="J1459" s="32">
        <v>1</v>
      </c>
      <c r="K1459" s="26">
        <v>20000</v>
      </c>
      <c r="L1459" s="21">
        <f t="shared" si="198"/>
        <v>0.1965286311353501</v>
      </c>
      <c r="M1459" s="22">
        <v>19500</v>
      </c>
      <c r="N1459" s="23">
        <f t="shared" si="194"/>
        <v>19500</v>
      </c>
      <c r="O1459" s="21">
        <f t="shared" si="199"/>
        <v>0.16661541535696633</v>
      </c>
      <c r="P1459" s="22">
        <v>18700</v>
      </c>
      <c r="Q1459" s="18">
        <f t="shared" si="200"/>
        <v>18700</v>
      </c>
      <c r="R1459" s="21">
        <f t="shared" si="201"/>
        <v>0.11875427011155233</v>
      </c>
    </row>
    <row r="1460" spans="1:18" ht="15.5" x14ac:dyDescent="0.45">
      <c r="A1460" s="12" t="s">
        <v>2963</v>
      </c>
      <c r="B1460" s="25" t="s">
        <v>2964</v>
      </c>
      <c r="C1460" s="14" t="s">
        <v>47</v>
      </c>
      <c r="D1460" s="15">
        <v>17437</v>
      </c>
      <c r="E1460" s="16">
        <f t="shared" si="195"/>
        <v>17698.555</v>
      </c>
      <c r="F1460" s="17">
        <f t="shared" si="196"/>
        <v>17698.555</v>
      </c>
      <c r="G1460" s="18">
        <f t="shared" si="197"/>
        <v>0</v>
      </c>
      <c r="H1460" s="33">
        <v>10</v>
      </c>
      <c r="I1460" s="32" t="s">
        <v>48</v>
      </c>
      <c r="J1460" s="19">
        <v>1</v>
      </c>
      <c r="K1460" s="26">
        <v>22000</v>
      </c>
      <c r="L1460" s="21">
        <f t="shared" si="198"/>
        <v>0.2430393328720904</v>
      </c>
      <c r="M1460" s="22">
        <v>21000</v>
      </c>
      <c r="N1460" s="23">
        <f t="shared" si="194"/>
        <v>21000</v>
      </c>
      <c r="O1460" s="21">
        <f t="shared" si="199"/>
        <v>0.18653754501426809</v>
      </c>
      <c r="P1460" s="22">
        <v>20000</v>
      </c>
      <c r="Q1460" s="18">
        <f t="shared" si="200"/>
        <v>20000</v>
      </c>
      <c r="R1460" s="21">
        <f t="shared" si="201"/>
        <v>0.1300357571564458</v>
      </c>
    </row>
    <row r="1461" spans="1:18" ht="15.5" x14ac:dyDescent="0.45">
      <c r="A1461" s="12" t="s">
        <v>2965</v>
      </c>
      <c r="B1461" s="25" t="s">
        <v>2966</v>
      </c>
      <c r="C1461" s="14" t="s">
        <v>47</v>
      </c>
      <c r="D1461" s="15">
        <v>16099</v>
      </c>
      <c r="E1461" s="16">
        <f t="shared" si="195"/>
        <v>16340.485000000001</v>
      </c>
      <c r="F1461" s="17">
        <f t="shared" si="196"/>
        <v>16340.485000000001</v>
      </c>
      <c r="G1461" s="18">
        <f t="shared" si="197"/>
        <v>0</v>
      </c>
      <c r="H1461" s="18">
        <v>100</v>
      </c>
      <c r="I1461" s="32" t="s">
        <v>48</v>
      </c>
      <c r="J1461" s="19">
        <v>1</v>
      </c>
      <c r="K1461" s="26">
        <v>22000</v>
      </c>
      <c r="L1461" s="21">
        <f t="shared" si="198"/>
        <v>0.34634926686692585</v>
      </c>
      <c r="M1461" s="22">
        <v>21000</v>
      </c>
      <c r="N1461" s="23">
        <f t="shared" si="194"/>
        <v>21000</v>
      </c>
      <c r="O1461" s="21">
        <f t="shared" si="199"/>
        <v>0.28515157291842924</v>
      </c>
      <c r="P1461" s="24">
        <v>19000</v>
      </c>
      <c r="Q1461" s="18">
        <f t="shared" si="200"/>
        <v>19000</v>
      </c>
      <c r="R1461" s="21">
        <f t="shared" si="201"/>
        <v>0.16275618502143599</v>
      </c>
    </row>
    <row r="1462" spans="1:18" ht="15.5" x14ac:dyDescent="0.45">
      <c r="A1462" s="12" t="s">
        <v>2967</v>
      </c>
      <c r="B1462" s="25" t="s">
        <v>2968</v>
      </c>
      <c r="C1462" s="14" t="s">
        <v>24</v>
      </c>
      <c r="D1462" s="15">
        <v>15289</v>
      </c>
      <c r="E1462" s="16">
        <f t="shared" si="195"/>
        <v>15518.334999999999</v>
      </c>
      <c r="F1462" s="17">
        <f t="shared" si="196"/>
        <v>15518.334999999999</v>
      </c>
      <c r="G1462" s="18">
        <f t="shared" si="197"/>
        <v>0</v>
      </c>
      <c r="H1462" s="18">
        <v>100</v>
      </c>
      <c r="I1462" s="32" t="s">
        <v>48</v>
      </c>
      <c r="J1462" s="32">
        <v>1</v>
      </c>
      <c r="K1462" s="26">
        <v>19000</v>
      </c>
      <c r="L1462" s="21">
        <f t="shared" si="198"/>
        <v>0.22435815440251813</v>
      </c>
      <c r="M1462" s="22">
        <v>18000</v>
      </c>
      <c r="N1462" s="23">
        <f t="shared" si="194"/>
        <v>18000</v>
      </c>
      <c r="O1462" s="21">
        <f t="shared" si="199"/>
        <v>0.1599182515392277</v>
      </c>
      <c r="P1462" s="24">
        <v>17300</v>
      </c>
      <c r="Q1462" s="18">
        <f t="shared" si="200"/>
        <v>17300</v>
      </c>
      <c r="R1462" s="21">
        <f t="shared" si="201"/>
        <v>0.11481031953492439</v>
      </c>
    </row>
    <row r="1463" spans="1:18" ht="15.5" x14ac:dyDescent="0.45">
      <c r="A1463" s="12" t="s">
        <v>2969</v>
      </c>
      <c r="B1463" s="25" t="s">
        <v>2970</v>
      </c>
      <c r="C1463" s="14" t="s">
        <v>24</v>
      </c>
      <c r="D1463" s="15">
        <v>16687</v>
      </c>
      <c r="E1463" s="16">
        <f t="shared" si="195"/>
        <v>16937.305</v>
      </c>
      <c r="F1463" s="17">
        <f t="shared" si="196"/>
        <v>16937.305</v>
      </c>
      <c r="G1463" s="18">
        <f t="shared" si="197"/>
        <v>0</v>
      </c>
      <c r="H1463" s="18">
        <v>100</v>
      </c>
      <c r="I1463" s="32" t="s">
        <v>48</v>
      </c>
      <c r="J1463" s="32">
        <v>1</v>
      </c>
      <c r="K1463" s="26">
        <v>20000</v>
      </c>
      <c r="L1463" s="21">
        <f t="shared" si="198"/>
        <v>0.18082540286072665</v>
      </c>
      <c r="M1463" s="22">
        <v>20000</v>
      </c>
      <c r="N1463" s="23">
        <f t="shared" si="194"/>
        <v>20000</v>
      </c>
      <c r="O1463" s="21">
        <f t="shared" si="199"/>
        <v>0.18082540286072665</v>
      </c>
      <c r="P1463" s="24">
        <v>19000</v>
      </c>
      <c r="Q1463" s="18">
        <f t="shared" si="200"/>
        <v>19000</v>
      </c>
      <c r="R1463" s="21">
        <f t="shared" si="201"/>
        <v>0.12178413271769031</v>
      </c>
    </row>
    <row r="1464" spans="1:18" ht="15.5" x14ac:dyDescent="0.45">
      <c r="A1464" s="12" t="s">
        <v>2971</v>
      </c>
      <c r="B1464" s="25" t="s">
        <v>2972</v>
      </c>
      <c r="C1464" s="14" t="s">
        <v>24</v>
      </c>
      <c r="D1464" s="15">
        <v>15651</v>
      </c>
      <c r="E1464" s="16">
        <f t="shared" si="195"/>
        <v>15885.764999999999</v>
      </c>
      <c r="F1464" s="17">
        <f t="shared" si="196"/>
        <v>15885.764999999999</v>
      </c>
      <c r="G1464" s="18">
        <f t="shared" si="197"/>
        <v>0</v>
      </c>
      <c r="H1464" s="18">
        <v>100</v>
      </c>
      <c r="I1464" s="32" t="s">
        <v>48</v>
      </c>
      <c r="J1464" s="32">
        <v>1</v>
      </c>
      <c r="K1464" s="26">
        <v>20000</v>
      </c>
      <c r="L1464" s="21">
        <f t="shared" si="198"/>
        <v>0.25898878650162588</v>
      </c>
      <c r="M1464" s="22">
        <v>18500</v>
      </c>
      <c r="N1464" s="23">
        <f t="shared" ref="N1464:N1527" si="202">M1464/J1464</f>
        <v>18500</v>
      </c>
      <c r="O1464" s="21">
        <f t="shared" si="199"/>
        <v>0.16456462751400394</v>
      </c>
      <c r="P1464" s="24">
        <v>18000</v>
      </c>
      <c r="Q1464" s="18">
        <f t="shared" si="200"/>
        <v>18000</v>
      </c>
      <c r="R1464" s="21">
        <f t="shared" si="201"/>
        <v>0.1330899078514633</v>
      </c>
    </row>
    <row r="1465" spans="1:18" ht="15.5" x14ac:dyDescent="0.45">
      <c r="A1465" s="12" t="s">
        <v>2973</v>
      </c>
      <c r="B1465" s="25" t="s">
        <v>2974</v>
      </c>
      <c r="C1465" s="14" t="s">
        <v>24</v>
      </c>
      <c r="D1465" s="16">
        <v>21941</v>
      </c>
      <c r="E1465" s="16">
        <f t="shared" si="195"/>
        <v>22270.115000000002</v>
      </c>
      <c r="F1465" s="17">
        <f t="shared" si="196"/>
        <v>22270.115000000002</v>
      </c>
      <c r="G1465" s="18">
        <f t="shared" si="197"/>
        <v>0</v>
      </c>
      <c r="H1465" s="18">
        <v>100</v>
      </c>
      <c r="I1465" s="32" t="s">
        <v>48</v>
      </c>
      <c r="J1465" s="32">
        <v>1</v>
      </c>
      <c r="K1465" s="26">
        <v>26000</v>
      </c>
      <c r="L1465" s="21">
        <f t="shared" si="198"/>
        <v>0.16748386795488027</v>
      </c>
      <c r="M1465" s="22">
        <v>26000</v>
      </c>
      <c r="N1465" s="23">
        <f t="shared" si="202"/>
        <v>26000</v>
      </c>
      <c r="O1465" s="21">
        <f t="shared" si="199"/>
        <v>0.16748386795488027</v>
      </c>
      <c r="P1465" s="24">
        <v>25000</v>
      </c>
      <c r="Q1465" s="18">
        <f t="shared" si="200"/>
        <v>25000</v>
      </c>
      <c r="R1465" s="21">
        <f t="shared" si="201"/>
        <v>0.12258064226430794</v>
      </c>
    </row>
    <row r="1466" spans="1:18" ht="15.5" x14ac:dyDescent="0.45">
      <c r="A1466" s="12" t="s">
        <v>2975</v>
      </c>
      <c r="B1466" s="25" t="s">
        <v>2976</v>
      </c>
      <c r="C1466" s="33" t="s">
        <v>24</v>
      </c>
      <c r="D1466" s="16">
        <v>16099</v>
      </c>
      <c r="E1466" s="16">
        <f t="shared" si="195"/>
        <v>16340.485000000001</v>
      </c>
      <c r="F1466" s="17">
        <f t="shared" si="196"/>
        <v>16340.485000000001</v>
      </c>
      <c r="G1466" s="18">
        <f t="shared" si="197"/>
        <v>0</v>
      </c>
      <c r="H1466" s="18">
        <v>100</v>
      </c>
      <c r="I1466" s="32" t="s">
        <v>48</v>
      </c>
      <c r="J1466" s="19">
        <v>1</v>
      </c>
      <c r="K1466" s="26">
        <v>20000</v>
      </c>
      <c r="L1466" s="21">
        <f t="shared" si="198"/>
        <v>0.2239538789699326</v>
      </c>
      <c r="M1466" s="22">
        <v>20000</v>
      </c>
      <c r="N1466" s="23">
        <f t="shared" si="202"/>
        <v>20000</v>
      </c>
      <c r="O1466" s="21">
        <f t="shared" si="199"/>
        <v>0.2239538789699326</v>
      </c>
      <c r="P1466" s="24">
        <v>19000</v>
      </c>
      <c r="Q1466" s="18">
        <f t="shared" si="200"/>
        <v>19000</v>
      </c>
      <c r="R1466" s="21">
        <f t="shared" si="201"/>
        <v>0.16275618502143599</v>
      </c>
    </row>
    <row r="1467" spans="1:18" ht="15.5" x14ac:dyDescent="0.45">
      <c r="A1467" s="12" t="s">
        <v>2977</v>
      </c>
      <c r="B1467" s="25" t="s">
        <v>2978</v>
      </c>
      <c r="C1467" s="14" t="s">
        <v>24</v>
      </c>
      <c r="D1467" s="15">
        <v>20102</v>
      </c>
      <c r="E1467" s="16">
        <f t="shared" si="195"/>
        <v>20403.53</v>
      </c>
      <c r="F1467" s="17">
        <f t="shared" si="196"/>
        <v>20403.53</v>
      </c>
      <c r="G1467" s="18">
        <f t="shared" si="197"/>
        <v>0</v>
      </c>
      <c r="H1467" s="18">
        <v>100</v>
      </c>
      <c r="I1467" s="32" t="s">
        <v>48</v>
      </c>
      <c r="J1467" s="32">
        <v>1</v>
      </c>
      <c r="K1467" s="26">
        <v>25000</v>
      </c>
      <c r="L1467" s="21">
        <f t="shared" si="198"/>
        <v>0.22527817490404853</v>
      </c>
      <c r="M1467" s="22">
        <v>24000</v>
      </c>
      <c r="N1467" s="23">
        <f t="shared" si="202"/>
        <v>24000</v>
      </c>
      <c r="O1467" s="21">
        <f t="shared" si="199"/>
        <v>0.17626704790788658</v>
      </c>
      <c r="P1467" s="24">
        <v>23000</v>
      </c>
      <c r="Q1467" s="18">
        <f t="shared" si="200"/>
        <v>23000</v>
      </c>
      <c r="R1467" s="21">
        <f t="shared" si="201"/>
        <v>0.12725592091172466</v>
      </c>
    </row>
    <row r="1468" spans="1:18" ht="15.5" x14ac:dyDescent="0.45">
      <c r="A1468" s="12" t="s">
        <v>2979</v>
      </c>
      <c r="B1468" s="25" t="s">
        <v>2980</v>
      </c>
      <c r="C1468" s="14" t="s">
        <v>24</v>
      </c>
      <c r="D1468" s="15">
        <v>6435</v>
      </c>
      <c r="E1468" s="16">
        <f t="shared" si="195"/>
        <v>6531.5249999999996</v>
      </c>
      <c r="F1468" s="17">
        <f t="shared" si="196"/>
        <v>6531.5249999999996</v>
      </c>
      <c r="G1468" s="18">
        <f t="shared" si="197"/>
        <v>0</v>
      </c>
      <c r="H1468" s="18">
        <v>100</v>
      </c>
      <c r="I1468" s="32" t="s">
        <v>48</v>
      </c>
      <c r="J1468" s="32">
        <v>1</v>
      </c>
      <c r="K1468" s="26">
        <v>10000</v>
      </c>
      <c r="L1468" s="21">
        <f t="shared" si="198"/>
        <v>0.53103601379463461</v>
      </c>
      <c r="M1468" s="22">
        <v>7500</v>
      </c>
      <c r="N1468" s="23">
        <f t="shared" si="202"/>
        <v>7500</v>
      </c>
      <c r="O1468" s="21">
        <f t="shared" si="199"/>
        <v>0.14827701034597593</v>
      </c>
      <c r="P1468" s="24">
        <v>7300</v>
      </c>
      <c r="Q1468" s="18">
        <f t="shared" si="200"/>
        <v>7300</v>
      </c>
      <c r="R1468" s="21">
        <f t="shared" si="201"/>
        <v>0.11765629007008324</v>
      </c>
    </row>
    <row r="1469" spans="1:18" ht="15.5" x14ac:dyDescent="0.45">
      <c r="A1469" s="12" t="s">
        <v>2981</v>
      </c>
      <c r="B1469" s="25" t="s">
        <v>2982</v>
      </c>
      <c r="C1469" s="14" t="s">
        <v>24</v>
      </c>
      <c r="D1469" s="15">
        <v>15499</v>
      </c>
      <c r="E1469" s="16">
        <f t="shared" si="195"/>
        <v>15731.485000000001</v>
      </c>
      <c r="F1469" s="17">
        <f t="shared" si="196"/>
        <v>15731.485000000001</v>
      </c>
      <c r="G1469" s="18">
        <f t="shared" si="197"/>
        <v>0</v>
      </c>
      <c r="H1469" s="18">
        <v>3</v>
      </c>
      <c r="I1469" s="32" t="s">
        <v>48</v>
      </c>
      <c r="J1469" s="32">
        <v>1</v>
      </c>
      <c r="K1469" s="26">
        <v>19000</v>
      </c>
      <c r="L1469" s="21">
        <f t="shared" si="198"/>
        <v>0.20776900591393624</v>
      </c>
      <c r="M1469" s="22">
        <v>18000</v>
      </c>
      <c r="N1469" s="23">
        <f t="shared" si="202"/>
        <v>18000</v>
      </c>
      <c r="O1469" s="21">
        <f t="shared" si="199"/>
        <v>0.14420221612899223</v>
      </c>
      <c r="P1469" s="24">
        <v>18000</v>
      </c>
      <c r="Q1469" s="18">
        <f t="shared" si="200"/>
        <v>18000</v>
      </c>
      <c r="R1469" s="21">
        <f t="shared" si="201"/>
        <v>0.14420221612899223</v>
      </c>
    </row>
    <row r="1470" spans="1:18" ht="15.5" x14ac:dyDescent="0.45">
      <c r="A1470" s="12" t="s">
        <v>2983</v>
      </c>
      <c r="B1470" s="25" t="s">
        <v>2984</v>
      </c>
      <c r="C1470" s="14" t="s">
        <v>24</v>
      </c>
      <c r="D1470" s="15">
        <v>18842</v>
      </c>
      <c r="E1470" s="16">
        <f t="shared" si="195"/>
        <v>19124.63</v>
      </c>
      <c r="F1470" s="17">
        <f t="shared" si="196"/>
        <v>19124.63</v>
      </c>
      <c r="G1470" s="18">
        <f t="shared" si="197"/>
        <v>0</v>
      </c>
      <c r="H1470" s="18">
        <v>3</v>
      </c>
      <c r="I1470" s="32" t="s">
        <v>48</v>
      </c>
      <c r="J1470" s="32">
        <v>1</v>
      </c>
      <c r="K1470" s="26">
        <v>23000</v>
      </c>
      <c r="L1470" s="21">
        <f t="shared" si="198"/>
        <v>0.20263764580020627</v>
      </c>
      <c r="M1470" s="22">
        <v>22000</v>
      </c>
      <c r="N1470" s="23">
        <f t="shared" si="202"/>
        <v>22000</v>
      </c>
      <c r="O1470" s="21">
        <f t="shared" si="199"/>
        <v>0.15034905250454511</v>
      </c>
      <c r="P1470" s="24">
        <v>21500</v>
      </c>
      <c r="Q1470" s="18">
        <f t="shared" si="200"/>
        <v>21500</v>
      </c>
      <c r="R1470" s="21">
        <f t="shared" si="201"/>
        <v>0.12420475585671456</v>
      </c>
    </row>
    <row r="1471" spans="1:18" ht="15.5" x14ac:dyDescent="0.45">
      <c r="A1471" s="12" t="s">
        <v>2985</v>
      </c>
      <c r="B1471" s="25" t="s">
        <v>2986</v>
      </c>
      <c r="C1471" s="14" t="s">
        <v>24</v>
      </c>
      <c r="D1471" s="15">
        <v>26379</v>
      </c>
      <c r="E1471" s="16">
        <f t="shared" si="195"/>
        <v>26774.685000000001</v>
      </c>
      <c r="F1471" s="17">
        <f t="shared" si="196"/>
        <v>26774.685000000001</v>
      </c>
      <c r="G1471" s="18">
        <f t="shared" si="197"/>
        <v>0</v>
      </c>
      <c r="H1471" s="18">
        <v>2</v>
      </c>
      <c r="I1471" s="32" t="s">
        <v>48</v>
      </c>
      <c r="J1471" s="32">
        <v>1</v>
      </c>
      <c r="K1471" s="26">
        <v>33000</v>
      </c>
      <c r="L1471" s="21">
        <f t="shared" si="198"/>
        <v>0.23250749728708286</v>
      </c>
      <c r="M1471" s="22">
        <v>31000</v>
      </c>
      <c r="N1471" s="23">
        <f t="shared" si="202"/>
        <v>31000</v>
      </c>
      <c r="O1471" s="21">
        <f t="shared" si="199"/>
        <v>0.15781007320907783</v>
      </c>
      <c r="P1471" s="24">
        <v>30000</v>
      </c>
      <c r="Q1471" s="18">
        <f t="shared" si="200"/>
        <v>30000</v>
      </c>
      <c r="R1471" s="21">
        <f t="shared" si="201"/>
        <v>0.12046136117007533</v>
      </c>
    </row>
    <row r="1472" spans="1:18" ht="15.5" x14ac:dyDescent="0.45">
      <c r="A1472" s="12" t="s">
        <v>2987</v>
      </c>
      <c r="B1472" s="25" t="s">
        <v>2988</v>
      </c>
      <c r="C1472" s="14" t="s">
        <v>24</v>
      </c>
      <c r="D1472" s="15">
        <v>19381</v>
      </c>
      <c r="E1472" s="16">
        <f t="shared" si="195"/>
        <v>19671.715</v>
      </c>
      <c r="F1472" s="17">
        <f t="shared" si="196"/>
        <v>19671.715</v>
      </c>
      <c r="G1472" s="18">
        <f t="shared" si="197"/>
        <v>0</v>
      </c>
      <c r="H1472" s="18">
        <v>2</v>
      </c>
      <c r="I1472" s="32" t="s">
        <v>48</v>
      </c>
      <c r="J1472" s="19">
        <v>1</v>
      </c>
      <c r="K1472" s="26">
        <v>24000</v>
      </c>
      <c r="L1472" s="21">
        <f t="shared" si="198"/>
        <v>0.22002580862929336</v>
      </c>
      <c r="M1472" s="22">
        <v>23000</v>
      </c>
      <c r="N1472" s="23">
        <f t="shared" si="202"/>
        <v>23000</v>
      </c>
      <c r="O1472" s="21">
        <f t="shared" si="199"/>
        <v>0.16919139993640614</v>
      </c>
      <c r="P1472" s="22">
        <v>22000</v>
      </c>
      <c r="Q1472" s="18">
        <f t="shared" si="200"/>
        <v>22000</v>
      </c>
      <c r="R1472" s="21">
        <f t="shared" si="201"/>
        <v>0.11835699124351892</v>
      </c>
    </row>
    <row r="1473" spans="1:18" ht="15.5" x14ac:dyDescent="0.45">
      <c r="A1473" s="12" t="s">
        <v>2989</v>
      </c>
      <c r="B1473" s="25" t="s">
        <v>2990</v>
      </c>
      <c r="C1473" s="14" t="s">
        <v>24</v>
      </c>
      <c r="D1473" s="15">
        <v>6793</v>
      </c>
      <c r="E1473" s="16">
        <f t="shared" si="195"/>
        <v>6894.8950000000004</v>
      </c>
      <c r="F1473" s="17">
        <f t="shared" si="196"/>
        <v>6894.8950000000004</v>
      </c>
      <c r="G1473" s="18">
        <f t="shared" si="197"/>
        <v>0</v>
      </c>
      <c r="H1473" s="18">
        <v>100</v>
      </c>
      <c r="I1473" s="32" t="s">
        <v>48</v>
      </c>
      <c r="J1473" s="42">
        <v>1</v>
      </c>
      <c r="K1473" s="26">
        <v>10000</v>
      </c>
      <c r="L1473" s="21">
        <f t="shared" si="198"/>
        <v>0.45034840994677938</v>
      </c>
      <c r="M1473" s="22">
        <v>8000</v>
      </c>
      <c r="N1473" s="23">
        <f t="shared" si="202"/>
        <v>8000</v>
      </c>
      <c r="O1473" s="21">
        <f t="shared" si="199"/>
        <v>0.16027872795742351</v>
      </c>
      <c r="P1473" s="24">
        <v>7800</v>
      </c>
      <c r="Q1473" s="18">
        <f t="shared" si="200"/>
        <v>7800</v>
      </c>
      <c r="R1473" s="21">
        <f t="shared" si="201"/>
        <v>0.1312717597584879</v>
      </c>
    </row>
    <row r="1474" spans="1:18" ht="15.5" x14ac:dyDescent="0.45">
      <c r="A1474" s="12" t="s">
        <v>2991</v>
      </c>
      <c r="B1474" s="25" t="s">
        <v>2992</v>
      </c>
      <c r="C1474" s="14" t="s">
        <v>24</v>
      </c>
      <c r="D1474" s="15">
        <v>16468</v>
      </c>
      <c r="E1474" s="16">
        <f t="shared" si="195"/>
        <v>16715.02</v>
      </c>
      <c r="F1474" s="17">
        <f t="shared" si="196"/>
        <v>16715.02</v>
      </c>
      <c r="G1474" s="18">
        <f t="shared" si="197"/>
        <v>0</v>
      </c>
      <c r="H1474" s="18">
        <v>10</v>
      </c>
      <c r="I1474" s="32" t="s">
        <v>48</v>
      </c>
      <c r="J1474" s="32">
        <v>1</v>
      </c>
      <c r="K1474" s="26">
        <v>20000</v>
      </c>
      <c r="L1474" s="21">
        <f t="shared" si="198"/>
        <v>0.1965286311353501</v>
      </c>
      <c r="M1474" s="22">
        <v>19500</v>
      </c>
      <c r="N1474" s="23">
        <f t="shared" si="202"/>
        <v>19500</v>
      </c>
      <c r="O1474" s="21">
        <f t="shared" si="199"/>
        <v>0.16661541535696633</v>
      </c>
      <c r="P1474" s="24">
        <v>19000</v>
      </c>
      <c r="Q1474" s="18">
        <f t="shared" si="200"/>
        <v>19000</v>
      </c>
      <c r="R1474" s="21">
        <f t="shared" si="201"/>
        <v>0.13670219957858259</v>
      </c>
    </row>
    <row r="1475" spans="1:18" ht="15.5" x14ac:dyDescent="0.45">
      <c r="A1475" s="12" t="s">
        <v>2993</v>
      </c>
      <c r="B1475" s="25" t="s">
        <v>2994</v>
      </c>
      <c r="C1475" s="14" t="s">
        <v>32</v>
      </c>
      <c r="D1475" s="122">
        <v>19647</v>
      </c>
      <c r="E1475" s="16">
        <f t="shared" si="195"/>
        <v>19941.705000000002</v>
      </c>
      <c r="F1475" s="17">
        <f t="shared" si="196"/>
        <v>19941.705000000002</v>
      </c>
      <c r="G1475" s="18">
        <f t="shared" si="197"/>
        <v>0</v>
      </c>
      <c r="H1475" s="18">
        <v>1</v>
      </c>
      <c r="I1475" s="19" t="s">
        <v>48</v>
      </c>
      <c r="J1475" s="32">
        <v>1</v>
      </c>
      <c r="K1475" s="26">
        <v>24000</v>
      </c>
      <c r="L1475" s="21">
        <f t="shared" si="198"/>
        <v>0.20350792472358797</v>
      </c>
      <c r="M1475" s="22">
        <v>24000</v>
      </c>
      <c r="N1475" s="23">
        <f t="shared" si="202"/>
        <v>24000</v>
      </c>
      <c r="O1475" s="21">
        <f t="shared" si="199"/>
        <v>0.20350792472358797</v>
      </c>
      <c r="P1475" s="24">
        <v>23000</v>
      </c>
      <c r="Q1475" s="18">
        <f t="shared" si="200"/>
        <v>23000</v>
      </c>
      <c r="R1475" s="21">
        <f t="shared" si="201"/>
        <v>0.15336176119343847</v>
      </c>
    </row>
    <row r="1476" spans="1:18" ht="15.5" x14ac:dyDescent="0.45">
      <c r="A1476" s="12" t="s">
        <v>2995</v>
      </c>
      <c r="B1476" s="25" t="s">
        <v>2996</v>
      </c>
      <c r="C1476" s="14" t="s">
        <v>32</v>
      </c>
      <c r="D1476" s="122">
        <v>19647</v>
      </c>
      <c r="E1476" s="16">
        <f t="shared" si="195"/>
        <v>19941.705000000002</v>
      </c>
      <c r="F1476" s="17">
        <f t="shared" si="196"/>
        <v>19941.705000000002</v>
      </c>
      <c r="G1476" s="18">
        <f t="shared" si="197"/>
        <v>0</v>
      </c>
      <c r="H1476" s="18">
        <v>1</v>
      </c>
      <c r="I1476" s="19" t="s">
        <v>48</v>
      </c>
      <c r="J1476" s="32">
        <v>1</v>
      </c>
      <c r="K1476" s="26">
        <v>24000</v>
      </c>
      <c r="L1476" s="21">
        <f t="shared" si="198"/>
        <v>0.20350792472358797</v>
      </c>
      <c r="M1476" s="22">
        <v>24000</v>
      </c>
      <c r="N1476" s="23">
        <f t="shared" si="202"/>
        <v>24000</v>
      </c>
      <c r="O1476" s="21">
        <f t="shared" si="199"/>
        <v>0.20350792472358797</v>
      </c>
      <c r="P1476" s="24">
        <v>23000</v>
      </c>
      <c r="Q1476" s="18">
        <f t="shared" si="200"/>
        <v>23000</v>
      </c>
      <c r="R1476" s="21">
        <f t="shared" si="201"/>
        <v>0.15336176119343847</v>
      </c>
    </row>
    <row r="1477" spans="1:18" ht="15.5" x14ac:dyDescent="0.45">
      <c r="A1477" s="12" t="s">
        <v>2997</v>
      </c>
      <c r="B1477" s="25" t="s">
        <v>2998</v>
      </c>
      <c r="C1477" s="14" t="s">
        <v>32</v>
      </c>
      <c r="D1477" s="122">
        <v>20559</v>
      </c>
      <c r="E1477" s="16">
        <f t="shared" si="195"/>
        <v>20867.384999999998</v>
      </c>
      <c r="F1477" s="17">
        <f t="shared" si="196"/>
        <v>20867.384999999998</v>
      </c>
      <c r="G1477" s="18">
        <f t="shared" si="197"/>
        <v>0</v>
      </c>
      <c r="H1477" s="18">
        <v>1</v>
      </c>
      <c r="I1477" s="19" t="s">
        <v>48</v>
      </c>
      <c r="J1477" s="32">
        <v>1</v>
      </c>
      <c r="K1477" s="26">
        <v>25000</v>
      </c>
      <c r="L1477" s="21">
        <f t="shared" si="198"/>
        <v>0.19804182459853029</v>
      </c>
      <c r="M1477" s="22">
        <v>24000</v>
      </c>
      <c r="N1477" s="23">
        <f t="shared" si="202"/>
        <v>24000</v>
      </c>
      <c r="O1477" s="21">
        <f t="shared" si="199"/>
        <v>0.15012015161458908</v>
      </c>
      <c r="P1477" s="24">
        <v>24000</v>
      </c>
      <c r="Q1477" s="18">
        <f t="shared" si="200"/>
        <v>24000</v>
      </c>
      <c r="R1477" s="21">
        <f t="shared" si="201"/>
        <v>0.15012015161458908</v>
      </c>
    </row>
    <row r="1478" spans="1:18" ht="15.5" x14ac:dyDescent="0.45">
      <c r="A1478" s="12" t="s">
        <v>2999</v>
      </c>
      <c r="B1478" s="25" t="s">
        <v>3000</v>
      </c>
      <c r="C1478" s="14" t="s">
        <v>32</v>
      </c>
      <c r="D1478" s="122">
        <v>20559</v>
      </c>
      <c r="E1478" s="16">
        <f t="shared" si="195"/>
        <v>20867.384999999998</v>
      </c>
      <c r="F1478" s="17">
        <f t="shared" si="196"/>
        <v>20867.384999999998</v>
      </c>
      <c r="G1478" s="18">
        <f t="shared" si="197"/>
        <v>0</v>
      </c>
      <c r="H1478" s="18">
        <v>1</v>
      </c>
      <c r="I1478" s="19" t="s">
        <v>48</v>
      </c>
      <c r="J1478" s="32">
        <v>1</v>
      </c>
      <c r="K1478" s="26">
        <v>25000</v>
      </c>
      <c r="L1478" s="21">
        <f t="shared" si="198"/>
        <v>0.19804182459853029</v>
      </c>
      <c r="M1478" s="22">
        <v>24000</v>
      </c>
      <c r="N1478" s="23">
        <f t="shared" si="202"/>
        <v>24000</v>
      </c>
      <c r="O1478" s="21">
        <f t="shared" si="199"/>
        <v>0.15012015161458908</v>
      </c>
      <c r="P1478" s="24">
        <v>24000</v>
      </c>
      <c r="Q1478" s="18">
        <f t="shared" si="200"/>
        <v>24000</v>
      </c>
      <c r="R1478" s="21">
        <f t="shared" si="201"/>
        <v>0.15012015161458908</v>
      </c>
    </row>
    <row r="1479" spans="1:18" ht="15.5" x14ac:dyDescent="0.45">
      <c r="A1479" s="12" t="s">
        <v>3001</v>
      </c>
      <c r="B1479" s="25" t="s">
        <v>3002</v>
      </c>
      <c r="C1479" s="14" t="s">
        <v>24</v>
      </c>
      <c r="D1479" s="15">
        <v>5886</v>
      </c>
      <c r="E1479" s="16">
        <f t="shared" ref="E1479:E1542" si="203">(D1479*1.5%)+D1479</f>
        <v>5974.29</v>
      </c>
      <c r="F1479" s="17">
        <f t="shared" si="196"/>
        <v>5974.29</v>
      </c>
      <c r="G1479" s="18">
        <f t="shared" si="197"/>
        <v>0</v>
      </c>
      <c r="H1479" s="18">
        <v>100</v>
      </c>
      <c r="I1479" s="32" t="s">
        <v>48</v>
      </c>
      <c r="J1479" s="32">
        <v>1</v>
      </c>
      <c r="K1479" s="26">
        <v>8000</v>
      </c>
      <c r="L1479" s="21">
        <f t="shared" si="198"/>
        <v>0.3390712536552461</v>
      </c>
      <c r="M1479" s="22">
        <v>7000</v>
      </c>
      <c r="N1479" s="23">
        <f t="shared" si="202"/>
        <v>7000</v>
      </c>
      <c r="O1479" s="21">
        <f t="shared" si="199"/>
        <v>0.17168734694834031</v>
      </c>
      <c r="P1479" s="24">
        <v>6700</v>
      </c>
      <c r="Q1479" s="18">
        <f t="shared" si="200"/>
        <v>6700</v>
      </c>
      <c r="R1479" s="21">
        <f t="shared" si="201"/>
        <v>0.12147217493626858</v>
      </c>
    </row>
    <row r="1480" spans="1:18" ht="15.5" x14ac:dyDescent="0.45">
      <c r="A1480" s="12" t="s">
        <v>3003</v>
      </c>
      <c r="B1480" s="25" t="s">
        <v>3004</v>
      </c>
      <c r="C1480" s="14" t="s">
        <v>32</v>
      </c>
      <c r="D1480" s="15">
        <v>95000</v>
      </c>
      <c r="E1480" s="16">
        <f t="shared" si="203"/>
        <v>96425</v>
      </c>
      <c r="F1480" s="17">
        <f t="shared" si="196"/>
        <v>19285</v>
      </c>
      <c r="G1480" s="18">
        <f t="shared" si="197"/>
        <v>0</v>
      </c>
      <c r="H1480" s="18">
        <v>100</v>
      </c>
      <c r="I1480" s="19" t="s">
        <v>29</v>
      </c>
      <c r="J1480" s="32">
        <v>5</v>
      </c>
      <c r="K1480" s="26">
        <v>25000</v>
      </c>
      <c r="L1480" s="21">
        <f t="shared" si="198"/>
        <v>0.2963443090484833</v>
      </c>
      <c r="M1480" s="22">
        <v>125000</v>
      </c>
      <c r="N1480" s="23">
        <f t="shared" si="202"/>
        <v>25000</v>
      </c>
      <c r="O1480" s="21">
        <f t="shared" si="199"/>
        <v>0.2963443090484833</v>
      </c>
      <c r="P1480" s="24">
        <v>125000</v>
      </c>
      <c r="Q1480" s="18">
        <f t="shared" si="200"/>
        <v>25000</v>
      </c>
      <c r="R1480" s="21">
        <f t="shared" si="201"/>
        <v>0.2963443090484833</v>
      </c>
    </row>
    <row r="1481" spans="1:18" ht="15.5" x14ac:dyDescent="0.45">
      <c r="A1481" s="12" t="s">
        <v>3005</v>
      </c>
      <c r="B1481" s="25" t="s">
        <v>3006</v>
      </c>
      <c r="C1481" s="14" t="s">
        <v>10</v>
      </c>
      <c r="D1481" s="15">
        <v>37000</v>
      </c>
      <c r="E1481" s="16">
        <f t="shared" si="203"/>
        <v>37555</v>
      </c>
      <c r="F1481" s="17">
        <f t="shared" si="196"/>
        <v>37555</v>
      </c>
      <c r="G1481" s="18">
        <f t="shared" si="197"/>
        <v>0</v>
      </c>
      <c r="H1481" s="18">
        <v>3</v>
      </c>
      <c r="I1481" s="19" t="s">
        <v>92</v>
      </c>
      <c r="J1481" s="28">
        <v>1</v>
      </c>
      <c r="K1481" s="26">
        <v>50000</v>
      </c>
      <c r="L1481" s="21">
        <f t="shared" si="198"/>
        <v>0.33138064172546933</v>
      </c>
      <c r="M1481" s="22">
        <v>45000</v>
      </c>
      <c r="N1481" s="23">
        <f t="shared" si="202"/>
        <v>45000</v>
      </c>
      <c r="O1481" s="21">
        <f t="shared" si="199"/>
        <v>0.19824257755292238</v>
      </c>
      <c r="P1481" s="24">
        <v>45000</v>
      </c>
      <c r="Q1481" s="18">
        <f t="shared" si="200"/>
        <v>45000</v>
      </c>
      <c r="R1481" s="21">
        <f t="shared" si="201"/>
        <v>0.19824257755292238</v>
      </c>
    </row>
    <row r="1482" spans="1:18" ht="15.5" x14ac:dyDescent="0.45">
      <c r="A1482" s="12" t="s">
        <v>3007</v>
      </c>
      <c r="B1482" s="25" t="s">
        <v>3008</v>
      </c>
      <c r="C1482" s="14" t="s">
        <v>32</v>
      </c>
      <c r="D1482" s="15">
        <v>4995</v>
      </c>
      <c r="E1482" s="16">
        <f t="shared" si="203"/>
        <v>5069.9250000000002</v>
      </c>
      <c r="F1482" s="17">
        <f t="shared" si="196"/>
        <v>5069.9250000000002</v>
      </c>
      <c r="G1482" s="18">
        <f t="shared" si="197"/>
        <v>0</v>
      </c>
      <c r="H1482" s="18">
        <v>100</v>
      </c>
      <c r="I1482" s="32" t="s">
        <v>48</v>
      </c>
      <c r="J1482" s="19">
        <v>1</v>
      </c>
      <c r="K1482" s="26">
        <v>7000</v>
      </c>
      <c r="L1482" s="21">
        <f t="shared" si="198"/>
        <v>0.3806910358634496</v>
      </c>
      <c r="M1482" s="22">
        <v>6000</v>
      </c>
      <c r="N1482" s="23">
        <f t="shared" si="202"/>
        <v>6000</v>
      </c>
      <c r="O1482" s="21">
        <f t="shared" si="199"/>
        <v>0.18344945931152823</v>
      </c>
      <c r="P1482" s="24">
        <v>5800</v>
      </c>
      <c r="Q1482" s="18">
        <f t="shared" si="200"/>
        <v>5800</v>
      </c>
      <c r="R1482" s="21">
        <f t="shared" si="201"/>
        <v>0.14400114400114397</v>
      </c>
    </row>
    <row r="1483" spans="1:18" ht="15.5" x14ac:dyDescent="0.45">
      <c r="A1483" s="12" t="s">
        <v>3009</v>
      </c>
      <c r="B1483" s="25" t="s">
        <v>3010</v>
      </c>
      <c r="C1483" s="14" t="s">
        <v>32</v>
      </c>
      <c r="D1483" s="52">
        <v>20424</v>
      </c>
      <c r="E1483" s="16">
        <f t="shared" si="203"/>
        <v>20730.36</v>
      </c>
      <c r="F1483" s="17">
        <f t="shared" si="196"/>
        <v>2073.0360000000001</v>
      </c>
      <c r="G1483" s="18">
        <f t="shared" si="197"/>
        <v>0</v>
      </c>
      <c r="H1483" s="18">
        <v>100</v>
      </c>
      <c r="I1483" s="19" t="s">
        <v>29</v>
      </c>
      <c r="J1483" s="19">
        <v>10</v>
      </c>
      <c r="K1483" s="26">
        <v>5000</v>
      </c>
      <c r="L1483" s="21">
        <f t="shared" si="198"/>
        <v>1.4119214524012125</v>
      </c>
      <c r="M1483" s="30">
        <v>24500</v>
      </c>
      <c r="N1483" s="23">
        <f t="shared" si="202"/>
        <v>2450</v>
      </c>
      <c r="O1483" s="21">
        <f t="shared" si="199"/>
        <v>0.1818415116765941</v>
      </c>
      <c r="P1483" s="24">
        <v>23000</v>
      </c>
      <c r="Q1483" s="18">
        <f t="shared" si="200"/>
        <v>2300</v>
      </c>
      <c r="R1483" s="21">
        <f t="shared" si="201"/>
        <v>0.10948386810455772</v>
      </c>
    </row>
    <row r="1484" spans="1:18" ht="15.5" x14ac:dyDescent="0.45">
      <c r="A1484" s="12" t="s">
        <v>3011</v>
      </c>
      <c r="B1484" s="25" t="s">
        <v>3012</v>
      </c>
      <c r="C1484" s="14" t="s">
        <v>24</v>
      </c>
      <c r="D1484" s="15">
        <v>4995</v>
      </c>
      <c r="E1484" s="16">
        <f t="shared" si="203"/>
        <v>5069.9250000000002</v>
      </c>
      <c r="F1484" s="17">
        <f t="shared" si="196"/>
        <v>5069.9250000000002</v>
      </c>
      <c r="G1484" s="18">
        <f t="shared" si="197"/>
        <v>0</v>
      </c>
      <c r="H1484" s="18">
        <v>100</v>
      </c>
      <c r="I1484" s="32" t="s">
        <v>48</v>
      </c>
      <c r="J1484" s="19">
        <v>1</v>
      </c>
      <c r="K1484" s="26">
        <v>8000</v>
      </c>
      <c r="L1484" s="21">
        <f t="shared" si="198"/>
        <v>0.57793261241537097</v>
      </c>
      <c r="M1484" s="22">
        <v>5900</v>
      </c>
      <c r="N1484" s="23">
        <f t="shared" si="202"/>
        <v>5900</v>
      </c>
      <c r="O1484" s="21">
        <f t="shared" si="199"/>
        <v>0.16372530165633609</v>
      </c>
      <c r="P1484" s="62">
        <v>5700</v>
      </c>
      <c r="Q1484" s="18">
        <f t="shared" si="200"/>
        <v>5700</v>
      </c>
      <c r="R1484" s="21">
        <f t="shared" si="201"/>
        <v>0.12427698634595183</v>
      </c>
    </row>
    <row r="1485" spans="1:18" ht="15.5" x14ac:dyDescent="0.45">
      <c r="A1485" s="12" t="s">
        <v>3013</v>
      </c>
      <c r="B1485" s="25" t="s">
        <v>3014</v>
      </c>
      <c r="C1485" s="14" t="s">
        <v>24</v>
      </c>
      <c r="D1485" s="15">
        <v>26640</v>
      </c>
      <c r="E1485" s="16">
        <f t="shared" si="203"/>
        <v>27039.599999999999</v>
      </c>
      <c r="F1485" s="17">
        <f t="shared" si="196"/>
        <v>2703.96</v>
      </c>
      <c r="G1485" s="18">
        <f t="shared" si="197"/>
        <v>0</v>
      </c>
      <c r="H1485" s="18">
        <v>100</v>
      </c>
      <c r="I1485" s="19" t="s">
        <v>29</v>
      </c>
      <c r="J1485" s="19">
        <v>10</v>
      </c>
      <c r="K1485" s="26">
        <v>5000</v>
      </c>
      <c r="L1485" s="21">
        <f t="shared" si="198"/>
        <v>0.84913978017426295</v>
      </c>
      <c r="M1485" s="22">
        <v>33000</v>
      </c>
      <c r="N1485" s="23">
        <f t="shared" si="202"/>
        <v>3300</v>
      </c>
      <c r="O1485" s="21">
        <f t="shared" si="199"/>
        <v>0.22043225491501353</v>
      </c>
      <c r="P1485" s="24">
        <v>31500</v>
      </c>
      <c r="Q1485" s="18">
        <f t="shared" si="200"/>
        <v>3150</v>
      </c>
      <c r="R1485" s="21">
        <f t="shared" si="201"/>
        <v>0.16495806150978562</v>
      </c>
    </row>
    <row r="1486" spans="1:18" ht="15.5" x14ac:dyDescent="0.45">
      <c r="A1486" s="12" t="s">
        <v>3015</v>
      </c>
      <c r="B1486" s="25" t="s">
        <v>3016</v>
      </c>
      <c r="C1486" s="14" t="s">
        <v>47</v>
      </c>
      <c r="D1486" s="15">
        <v>45344</v>
      </c>
      <c r="E1486" s="16">
        <f t="shared" si="203"/>
        <v>46024.160000000003</v>
      </c>
      <c r="F1486" s="17">
        <f t="shared" si="196"/>
        <v>4602.4160000000002</v>
      </c>
      <c r="G1486" s="18">
        <f t="shared" si="197"/>
        <v>0</v>
      </c>
      <c r="H1486" s="18">
        <v>100</v>
      </c>
      <c r="I1486" s="19" t="s">
        <v>29</v>
      </c>
      <c r="J1486" s="19">
        <v>10</v>
      </c>
      <c r="K1486" s="26">
        <v>7000</v>
      </c>
      <c r="L1486" s="21">
        <f t="shared" si="198"/>
        <v>0.52094030613486475</v>
      </c>
      <c r="M1486" s="22">
        <v>58000</v>
      </c>
      <c r="N1486" s="23">
        <f t="shared" si="202"/>
        <v>5800</v>
      </c>
      <c r="O1486" s="21">
        <f t="shared" si="199"/>
        <v>0.2602076822260308</v>
      </c>
      <c r="P1486" s="24">
        <v>55000</v>
      </c>
      <c r="Q1486" s="18">
        <f t="shared" si="200"/>
        <v>5500</v>
      </c>
      <c r="R1486" s="21">
        <f t="shared" si="201"/>
        <v>0.19502452624882233</v>
      </c>
    </row>
    <row r="1487" spans="1:18" ht="15.5" x14ac:dyDescent="0.45">
      <c r="A1487" s="12" t="s">
        <v>3017</v>
      </c>
      <c r="B1487" s="25" t="s">
        <v>3018</v>
      </c>
      <c r="C1487" s="14" t="s">
        <v>32</v>
      </c>
      <c r="D1487" s="15">
        <v>38295</v>
      </c>
      <c r="E1487" s="16">
        <f t="shared" si="203"/>
        <v>38869.425000000003</v>
      </c>
      <c r="F1487" s="17">
        <f t="shared" si="196"/>
        <v>3886.9425000000001</v>
      </c>
      <c r="G1487" s="18">
        <f t="shared" si="197"/>
        <v>0</v>
      </c>
      <c r="H1487" s="18">
        <v>100</v>
      </c>
      <c r="I1487" s="32" t="s">
        <v>29</v>
      </c>
      <c r="J1487" s="32">
        <v>10</v>
      </c>
      <c r="K1487" s="26">
        <v>7000</v>
      </c>
      <c r="L1487" s="21">
        <f t="shared" si="198"/>
        <v>0.80090135112623861</v>
      </c>
      <c r="M1487" s="22">
        <v>45000</v>
      </c>
      <c r="N1487" s="23">
        <f t="shared" si="202"/>
        <v>4500</v>
      </c>
      <c r="O1487" s="21">
        <f t="shared" si="199"/>
        <v>0.15772229715258199</v>
      </c>
      <c r="P1487" s="24">
        <v>43500</v>
      </c>
      <c r="Q1487" s="18">
        <f t="shared" si="200"/>
        <v>4350</v>
      </c>
      <c r="R1487" s="21">
        <f t="shared" si="201"/>
        <v>0.11913155391416258</v>
      </c>
    </row>
    <row r="1488" spans="1:18" ht="15.5" x14ac:dyDescent="0.45">
      <c r="A1488" s="12" t="s">
        <v>3019</v>
      </c>
      <c r="B1488" s="34" t="s">
        <v>3020</v>
      </c>
      <c r="C1488" s="14" t="s">
        <v>32</v>
      </c>
      <c r="D1488" s="19">
        <v>3350</v>
      </c>
      <c r="E1488" s="16">
        <f t="shared" si="203"/>
        <v>3400.25</v>
      </c>
      <c r="F1488" s="17">
        <f t="shared" si="196"/>
        <v>3400.25</v>
      </c>
      <c r="G1488" s="18">
        <f t="shared" si="197"/>
        <v>0</v>
      </c>
      <c r="H1488" s="18">
        <v>100</v>
      </c>
      <c r="I1488" s="32" t="s">
        <v>48</v>
      </c>
      <c r="J1488" s="19">
        <v>1</v>
      </c>
      <c r="K1488" s="26">
        <v>7000</v>
      </c>
      <c r="L1488" s="21">
        <f t="shared" si="198"/>
        <v>1.058672156459084</v>
      </c>
      <c r="M1488" s="30">
        <v>4200</v>
      </c>
      <c r="N1488" s="23">
        <f t="shared" si="202"/>
        <v>4200</v>
      </c>
      <c r="O1488" s="21">
        <f t="shared" si="199"/>
        <v>0.23520329387545033</v>
      </c>
      <c r="P1488" s="24">
        <v>4000</v>
      </c>
      <c r="Q1488" s="18">
        <f t="shared" si="200"/>
        <v>4000</v>
      </c>
      <c r="R1488" s="21">
        <f t="shared" si="201"/>
        <v>0.17638408940519079</v>
      </c>
    </row>
    <row r="1489" spans="1:18" ht="15.5" x14ac:dyDescent="0.45">
      <c r="A1489" s="12" t="s">
        <v>3021</v>
      </c>
      <c r="B1489" s="34" t="s">
        <v>3022</v>
      </c>
      <c r="C1489" s="33" t="s">
        <v>32</v>
      </c>
      <c r="D1489" s="123">
        <v>74370</v>
      </c>
      <c r="E1489" s="16">
        <f t="shared" si="203"/>
        <v>75485.55</v>
      </c>
      <c r="F1489" s="17">
        <f t="shared" si="196"/>
        <v>7548.5550000000003</v>
      </c>
      <c r="G1489" s="18">
        <f t="shared" si="197"/>
        <v>0</v>
      </c>
      <c r="H1489" s="18">
        <v>100</v>
      </c>
      <c r="I1489" s="19" t="s">
        <v>29</v>
      </c>
      <c r="J1489" s="32">
        <v>10</v>
      </c>
      <c r="K1489" s="26">
        <v>10000</v>
      </c>
      <c r="L1489" s="21">
        <f t="shared" si="198"/>
        <v>0.32475685743827787</v>
      </c>
      <c r="M1489" s="22">
        <v>90000</v>
      </c>
      <c r="N1489" s="23">
        <f t="shared" si="202"/>
        <v>9000</v>
      </c>
      <c r="O1489" s="21">
        <f t="shared" si="199"/>
        <v>0.19228117169445008</v>
      </c>
      <c r="P1489" s="24">
        <v>86000</v>
      </c>
      <c r="Q1489" s="18">
        <f t="shared" si="200"/>
        <v>8600</v>
      </c>
      <c r="R1489" s="21">
        <f t="shared" si="201"/>
        <v>0.13929089739691897</v>
      </c>
    </row>
    <row r="1490" spans="1:18" ht="15.5" x14ac:dyDescent="0.45">
      <c r="A1490" s="12" t="s">
        <v>3023</v>
      </c>
      <c r="B1490" s="25" t="s">
        <v>3024</v>
      </c>
      <c r="C1490" s="14" t="str">
        <f>C1489</f>
        <v>OBAT KERAS</v>
      </c>
      <c r="D1490" s="15">
        <v>52170</v>
      </c>
      <c r="E1490" s="16">
        <f t="shared" si="203"/>
        <v>52952.55</v>
      </c>
      <c r="F1490" s="17">
        <f t="shared" ref="F1490:F1553" si="204">E1490/J1490</f>
        <v>5295.2550000000001</v>
      </c>
      <c r="G1490" s="18">
        <f t="shared" ref="G1490:G1553" si="205">F1490*T1490</f>
        <v>0</v>
      </c>
      <c r="H1490" s="18">
        <v>100</v>
      </c>
      <c r="I1490" s="19" t="s">
        <v>29</v>
      </c>
      <c r="J1490" s="32">
        <v>10</v>
      </c>
      <c r="K1490" s="29">
        <v>7000</v>
      </c>
      <c r="L1490" s="21">
        <f t="shared" ref="L1490:L1553" si="206">(K1490-F1490)/F1490</f>
        <v>0.32193822582670711</v>
      </c>
      <c r="M1490" s="22">
        <v>61000</v>
      </c>
      <c r="N1490" s="23">
        <f t="shared" si="202"/>
        <v>6100</v>
      </c>
      <c r="O1490" s="21">
        <f t="shared" ref="O1490:O1553" si="207">(N1490-F1490)/F1490</f>
        <v>0.15197473964898761</v>
      </c>
      <c r="P1490" s="24">
        <v>60000</v>
      </c>
      <c r="Q1490" s="18">
        <f t="shared" si="200"/>
        <v>6000</v>
      </c>
      <c r="R1490" s="21">
        <f t="shared" si="201"/>
        <v>0.13308990785146321</v>
      </c>
    </row>
    <row r="1491" spans="1:18" ht="15.5" x14ac:dyDescent="0.45">
      <c r="A1491" s="12" t="s">
        <v>3025</v>
      </c>
      <c r="B1491" s="25" t="s">
        <v>3026</v>
      </c>
      <c r="C1491" s="14" t="str">
        <f>C1490</f>
        <v>OBAT KERAS</v>
      </c>
      <c r="D1491" s="15">
        <v>4773</v>
      </c>
      <c r="E1491" s="16">
        <f t="shared" si="203"/>
        <v>4844.5950000000003</v>
      </c>
      <c r="F1491" s="17">
        <f t="shared" si="204"/>
        <v>4844.5950000000003</v>
      </c>
      <c r="G1491" s="18">
        <f t="shared" si="205"/>
        <v>0</v>
      </c>
      <c r="H1491" s="33">
        <v>1</v>
      </c>
      <c r="I1491" s="32" t="s">
        <v>48</v>
      </c>
      <c r="J1491" s="32">
        <v>1</v>
      </c>
      <c r="K1491" s="26">
        <v>6000</v>
      </c>
      <c r="L1491" s="21">
        <f t="shared" si="206"/>
        <v>0.23849362020973883</v>
      </c>
      <c r="M1491" s="22">
        <v>5600</v>
      </c>
      <c r="N1491" s="23">
        <f t="shared" si="202"/>
        <v>5600</v>
      </c>
      <c r="O1491" s="21">
        <f t="shared" si="207"/>
        <v>0.15592737886242292</v>
      </c>
      <c r="P1491" s="24">
        <v>5500</v>
      </c>
      <c r="Q1491" s="18">
        <f t="shared" si="200"/>
        <v>5500</v>
      </c>
      <c r="R1491" s="21">
        <f t="shared" si="201"/>
        <v>0.13528581852559393</v>
      </c>
    </row>
    <row r="1492" spans="1:18" ht="15.5" x14ac:dyDescent="0.45">
      <c r="A1492" s="12" t="s">
        <v>3027</v>
      </c>
      <c r="B1492" s="25" t="s">
        <v>3028</v>
      </c>
      <c r="C1492" s="14" t="str">
        <f>C1491</f>
        <v>OBAT KERAS</v>
      </c>
      <c r="D1492" s="27">
        <v>44597</v>
      </c>
      <c r="E1492" s="16">
        <f t="shared" si="203"/>
        <v>45265.955000000002</v>
      </c>
      <c r="F1492" s="17">
        <f t="shared" si="204"/>
        <v>4526.5955000000004</v>
      </c>
      <c r="G1492" s="18">
        <f t="shared" si="205"/>
        <v>0</v>
      </c>
      <c r="H1492" s="18">
        <v>100</v>
      </c>
      <c r="I1492" s="42" t="s">
        <v>29</v>
      </c>
      <c r="J1492" s="32">
        <v>10</v>
      </c>
      <c r="K1492" s="29">
        <v>7000</v>
      </c>
      <c r="L1492" s="21">
        <f t="shared" si="206"/>
        <v>0.54641606478864735</v>
      </c>
      <c r="M1492" s="30">
        <v>58000</v>
      </c>
      <c r="N1492" s="23">
        <f t="shared" si="202"/>
        <v>5800</v>
      </c>
      <c r="O1492" s="21">
        <f t="shared" si="207"/>
        <v>0.28131616796773634</v>
      </c>
      <c r="P1492" s="24">
        <v>56000</v>
      </c>
      <c r="Q1492" s="18">
        <f t="shared" si="200"/>
        <v>5600</v>
      </c>
      <c r="R1492" s="21">
        <f t="shared" si="201"/>
        <v>0.23713285183091787</v>
      </c>
    </row>
    <row r="1493" spans="1:18" ht="15.5" x14ac:dyDescent="0.45">
      <c r="A1493" s="12" t="s">
        <v>3029</v>
      </c>
      <c r="B1493" s="25" t="s">
        <v>3030</v>
      </c>
      <c r="C1493" s="14" t="s">
        <v>32</v>
      </c>
      <c r="D1493" s="15">
        <v>13308</v>
      </c>
      <c r="E1493" s="16">
        <f t="shared" si="203"/>
        <v>13507.62</v>
      </c>
      <c r="F1493" s="17">
        <f t="shared" si="204"/>
        <v>13507.62</v>
      </c>
      <c r="G1493" s="18">
        <f t="shared" si="205"/>
        <v>0</v>
      </c>
      <c r="H1493" s="33">
        <v>1</v>
      </c>
      <c r="I1493" s="19" t="s">
        <v>92</v>
      </c>
      <c r="J1493" s="32">
        <v>1</v>
      </c>
      <c r="K1493" s="26">
        <v>18000</v>
      </c>
      <c r="L1493" s="21">
        <f t="shared" si="206"/>
        <v>0.33258116529780962</v>
      </c>
      <c r="M1493" s="22">
        <v>16500</v>
      </c>
      <c r="N1493" s="23">
        <f t="shared" si="202"/>
        <v>16500</v>
      </c>
      <c r="O1493" s="21">
        <f t="shared" si="207"/>
        <v>0.22153273485632546</v>
      </c>
      <c r="P1493" s="24">
        <v>16000</v>
      </c>
      <c r="Q1493" s="18">
        <f t="shared" ref="Q1493:Q1556" si="208">P1493/J1493</f>
        <v>16000</v>
      </c>
      <c r="R1493" s="21">
        <f t="shared" si="201"/>
        <v>0.18451659137583076</v>
      </c>
    </row>
    <row r="1494" spans="1:18" ht="15.5" x14ac:dyDescent="0.45">
      <c r="A1494" s="12" t="s">
        <v>3031</v>
      </c>
      <c r="B1494" s="25" t="s">
        <v>3032</v>
      </c>
      <c r="C1494" s="14" t="str">
        <f>C1493</f>
        <v>OBAT KERAS</v>
      </c>
      <c r="D1494" s="31">
        <v>22500</v>
      </c>
      <c r="E1494" s="16">
        <f t="shared" si="203"/>
        <v>22837.5</v>
      </c>
      <c r="F1494" s="17">
        <f t="shared" si="204"/>
        <v>2283.75</v>
      </c>
      <c r="G1494" s="18">
        <f t="shared" si="205"/>
        <v>0</v>
      </c>
      <c r="H1494" s="18">
        <v>100</v>
      </c>
      <c r="I1494" s="19" t="s">
        <v>29</v>
      </c>
      <c r="J1494" s="42">
        <v>10</v>
      </c>
      <c r="K1494" s="26">
        <v>5000</v>
      </c>
      <c r="L1494" s="21">
        <f t="shared" si="206"/>
        <v>1.1893814997263272</v>
      </c>
      <c r="M1494" s="22">
        <v>30000</v>
      </c>
      <c r="N1494" s="23">
        <f t="shared" si="202"/>
        <v>3000</v>
      </c>
      <c r="O1494" s="21">
        <f t="shared" si="207"/>
        <v>0.31362889983579639</v>
      </c>
      <c r="P1494" s="24">
        <v>28000</v>
      </c>
      <c r="Q1494" s="18">
        <f t="shared" si="208"/>
        <v>2800</v>
      </c>
      <c r="R1494" s="21">
        <f t="shared" si="201"/>
        <v>0.22605363984674329</v>
      </c>
    </row>
    <row r="1495" spans="1:18" ht="15.5" x14ac:dyDescent="0.45">
      <c r="A1495" s="12" t="s">
        <v>3033</v>
      </c>
      <c r="B1495" s="25" t="s">
        <v>3034</v>
      </c>
      <c r="C1495" s="14" t="s">
        <v>32</v>
      </c>
      <c r="D1495" s="15">
        <v>8000</v>
      </c>
      <c r="E1495" s="16">
        <f t="shared" si="203"/>
        <v>8120</v>
      </c>
      <c r="F1495" s="17">
        <f t="shared" si="204"/>
        <v>2706.6666666666665</v>
      </c>
      <c r="G1495" s="18">
        <f t="shared" si="205"/>
        <v>0</v>
      </c>
      <c r="H1495" s="18">
        <v>100</v>
      </c>
      <c r="I1495" s="19" t="s">
        <v>29</v>
      </c>
      <c r="J1495" s="19">
        <v>3</v>
      </c>
      <c r="K1495" s="26">
        <v>5000</v>
      </c>
      <c r="L1495" s="21">
        <f t="shared" si="206"/>
        <v>0.84729064039408875</v>
      </c>
      <c r="M1495" s="22">
        <v>10000</v>
      </c>
      <c r="N1495" s="23">
        <f t="shared" si="202"/>
        <v>3333.3333333333335</v>
      </c>
      <c r="O1495" s="21">
        <f t="shared" si="207"/>
        <v>0.23152709359605925</v>
      </c>
      <c r="P1495" s="24">
        <v>9000</v>
      </c>
      <c r="Q1495" s="18">
        <f t="shared" si="208"/>
        <v>3000</v>
      </c>
      <c r="R1495" s="21">
        <f t="shared" si="201"/>
        <v>0.10837438423645326</v>
      </c>
    </row>
    <row r="1496" spans="1:18" ht="15.5" x14ac:dyDescent="0.45">
      <c r="A1496" s="12" t="s">
        <v>3035</v>
      </c>
      <c r="B1496" s="25" t="s">
        <v>3036</v>
      </c>
      <c r="C1496" s="33" t="str">
        <f>C1495</f>
        <v>OBAT KERAS</v>
      </c>
      <c r="D1496" s="16">
        <v>77000</v>
      </c>
      <c r="E1496" s="16">
        <f t="shared" si="203"/>
        <v>78155</v>
      </c>
      <c r="F1496" s="17">
        <f t="shared" si="204"/>
        <v>3907.75</v>
      </c>
      <c r="G1496" s="18">
        <f t="shared" si="205"/>
        <v>0</v>
      </c>
      <c r="H1496" s="33">
        <v>10</v>
      </c>
      <c r="I1496" s="19" t="s">
        <v>29</v>
      </c>
      <c r="J1496" s="42">
        <v>20</v>
      </c>
      <c r="K1496" s="26">
        <v>5000</v>
      </c>
      <c r="L1496" s="21">
        <f t="shared" si="206"/>
        <v>0.27950866867123025</v>
      </c>
      <c r="M1496" s="22">
        <v>97000</v>
      </c>
      <c r="N1496" s="23">
        <f t="shared" si="202"/>
        <v>4850</v>
      </c>
      <c r="O1496" s="21">
        <f t="shared" si="207"/>
        <v>0.24112340861109335</v>
      </c>
      <c r="P1496" s="24">
        <v>95000</v>
      </c>
      <c r="Q1496" s="18">
        <f t="shared" si="208"/>
        <v>4750</v>
      </c>
      <c r="R1496" s="21">
        <f t="shared" si="201"/>
        <v>0.21553323523766874</v>
      </c>
    </row>
    <row r="1497" spans="1:18" ht="15.5" x14ac:dyDescent="0.45">
      <c r="A1497" s="12" t="s">
        <v>3037</v>
      </c>
      <c r="B1497" s="25" t="s">
        <v>3038</v>
      </c>
      <c r="C1497" s="14" t="s">
        <v>32</v>
      </c>
      <c r="D1497" s="15">
        <v>8325</v>
      </c>
      <c r="E1497" s="16">
        <f t="shared" si="203"/>
        <v>8449.875</v>
      </c>
      <c r="F1497" s="17">
        <f t="shared" si="204"/>
        <v>8449.875</v>
      </c>
      <c r="G1497" s="18">
        <f t="shared" si="205"/>
        <v>0</v>
      </c>
      <c r="H1497" s="18">
        <v>1</v>
      </c>
      <c r="I1497" s="19" t="s">
        <v>48</v>
      </c>
      <c r="J1497" s="19">
        <v>1</v>
      </c>
      <c r="K1497" s="26">
        <v>12000</v>
      </c>
      <c r="L1497" s="21">
        <f t="shared" si="206"/>
        <v>0.42013935117383394</v>
      </c>
      <c r="M1497" s="22">
        <v>9700</v>
      </c>
      <c r="N1497" s="23">
        <f t="shared" si="202"/>
        <v>9700</v>
      </c>
      <c r="O1497" s="21">
        <f t="shared" si="207"/>
        <v>0.14794597553218242</v>
      </c>
      <c r="P1497" s="24">
        <v>9500</v>
      </c>
      <c r="Q1497" s="18">
        <f t="shared" si="208"/>
        <v>9500</v>
      </c>
      <c r="R1497" s="21">
        <f t="shared" si="201"/>
        <v>0.12427698634595186</v>
      </c>
    </row>
    <row r="1498" spans="1:18" ht="15.5" x14ac:dyDescent="0.45">
      <c r="A1498" s="12" t="s">
        <v>3039</v>
      </c>
      <c r="B1498" s="25" t="s">
        <v>3040</v>
      </c>
      <c r="C1498" s="14" t="str">
        <f>C1497</f>
        <v>OBAT KERAS</v>
      </c>
      <c r="D1498" s="31">
        <v>10346</v>
      </c>
      <c r="E1498" s="16">
        <f t="shared" si="203"/>
        <v>10501.19</v>
      </c>
      <c r="F1498" s="17">
        <f t="shared" si="204"/>
        <v>10501.19</v>
      </c>
      <c r="G1498" s="18">
        <f t="shared" si="205"/>
        <v>0</v>
      </c>
      <c r="H1498" s="18">
        <v>230</v>
      </c>
      <c r="I1498" s="19" t="s">
        <v>215</v>
      </c>
      <c r="J1498" s="19">
        <v>1</v>
      </c>
      <c r="K1498" s="26">
        <v>15000</v>
      </c>
      <c r="L1498" s="21">
        <f t="shared" si="206"/>
        <v>0.42840954215665072</v>
      </c>
      <c r="M1498" s="22">
        <v>12000</v>
      </c>
      <c r="N1498" s="23">
        <f t="shared" si="202"/>
        <v>12000</v>
      </c>
      <c r="O1498" s="21">
        <f t="shared" si="207"/>
        <v>0.1427276337253206</v>
      </c>
      <c r="P1498" s="24">
        <v>11700</v>
      </c>
      <c r="Q1498" s="18">
        <f t="shared" si="208"/>
        <v>11700</v>
      </c>
      <c r="R1498" s="21">
        <f t="shared" si="201"/>
        <v>0.11415944288218759</v>
      </c>
    </row>
    <row r="1499" spans="1:18" ht="15.5" x14ac:dyDescent="0.45">
      <c r="A1499" s="12" t="s">
        <v>3041</v>
      </c>
      <c r="B1499" s="25" t="s">
        <v>3042</v>
      </c>
      <c r="C1499" s="14" t="s">
        <v>32</v>
      </c>
      <c r="D1499" s="15">
        <v>23311</v>
      </c>
      <c r="E1499" s="16">
        <f t="shared" si="203"/>
        <v>23660.665000000001</v>
      </c>
      <c r="F1499" s="17">
        <f t="shared" si="204"/>
        <v>2366.0664999999999</v>
      </c>
      <c r="G1499" s="18">
        <f t="shared" si="205"/>
        <v>0</v>
      </c>
      <c r="H1499" s="33">
        <v>10</v>
      </c>
      <c r="I1499" s="19" t="s">
        <v>25</v>
      </c>
      <c r="J1499" s="32">
        <v>10</v>
      </c>
      <c r="K1499" s="26">
        <v>5000</v>
      </c>
      <c r="L1499" s="21">
        <f t="shared" si="206"/>
        <v>1.1132119490301731</v>
      </c>
      <c r="M1499" s="22">
        <v>30000</v>
      </c>
      <c r="N1499" s="23">
        <f t="shared" si="202"/>
        <v>3000</v>
      </c>
      <c r="O1499" s="21">
        <f t="shared" si="207"/>
        <v>0.26792716941810391</v>
      </c>
      <c r="P1499" s="24">
        <v>28000</v>
      </c>
      <c r="Q1499" s="18">
        <f t="shared" si="208"/>
        <v>2800</v>
      </c>
      <c r="R1499" s="21">
        <f t="shared" si="201"/>
        <v>0.18339869145689697</v>
      </c>
    </row>
    <row r="1500" spans="1:18" ht="15.5" x14ac:dyDescent="0.45">
      <c r="A1500" s="12" t="s">
        <v>3043</v>
      </c>
      <c r="B1500" s="25" t="s">
        <v>3044</v>
      </c>
      <c r="C1500" s="14" t="str">
        <f>C1499</f>
        <v>OBAT KERAS</v>
      </c>
      <c r="D1500" s="15">
        <v>12361</v>
      </c>
      <c r="E1500" s="16">
        <f t="shared" si="203"/>
        <v>12546.415000000001</v>
      </c>
      <c r="F1500" s="17">
        <f t="shared" si="204"/>
        <v>4182.1383333333333</v>
      </c>
      <c r="G1500" s="18">
        <f t="shared" si="205"/>
        <v>0</v>
      </c>
      <c r="H1500" s="33">
        <v>10</v>
      </c>
      <c r="I1500" s="19" t="s">
        <v>25</v>
      </c>
      <c r="J1500" s="32">
        <v>3</v>
      </c>
      <c r="K1500" s="26">
        <v>7000</v>
      </c>
      <c r="L1500" s="21">
        <f t="shared" si="206"/>
        <v>0.67378490190225659</v>
      </c>
      <c r="M1500" s="22">
        <v>15000</v>
      </c>
      <c r="N1500" s="23">
        <f t="shared" si="202"/>
        <v>5000</v>
      </c>
      <c r="O1500" s="21">
        <f t="shared" si="207"/>
        <v>0.19556064421589753</v>
      </c>
      <c r="P1500" s="24">
        <v>14000</v>
      </c>
      <c r="Q1500" s="18">
        <f t="shared" si="208"/>
        <v>4666.666666666667</v>
      </c>
      <c r="R1500" s="21">
        <f t="shared" si="201"/>
        <v>0.1158566012681711</v>
      </c>
    </row>
    <row r="1501" spans="1:18" ht="15.5" x14ac:dyDescent="0.45">
      <c r="A1501" s="12" t="s">
        <v>3045</v>
      </c>
      <c r="B1501" s="25" t="s">
        <v>3046</v>
      </c>
      <c r="C1501" s="14" t="s">
        <v>24</v>
      </c>
      <c r="D1501" s="15">
        <v>32243</v>
      </c>
      <c r="E1501" s="16">
        <f t="shared" si="203"/>
        <v>32726.645</v>
      </c>
      <c r="F1501" s="17">
        <f t="shared" si="204"/>
        <v>3272.6644999999999</v>
      </c>
      <c r="G1501" s="18">
        <f t="shared" si="205"/>
        <v>0</v>
      </c>
      <c r="H1501" s="18">
        <v>200</v>
      </c>
      <c r="I1501" s="19" t="s">
        <v>29</v>
      </c>
      <c r="J1501" s="19">
        <v>10</v>
      </c>
      <c r="K1501" s="26">
        <v>6000</v>
      </c>
      <c r="L1501" s="21">
        <f t="shared" si="206"/>
        <v>0.83336849835966997</v>
      </c>
      <c r="M1501" s="22">
        <v>40000</v>
      </c>
      <c r="N1501" s="23">
        <f t="shared" si="202"/>
        <v>4000</v>
      </c>
      <c r="O1501" s="21">
        <f t="shared" si="207"/>
        <v>0.22224566557311334</v>
      </c>
      <c r="P1501" s="24">
        <v>40000</v>
      </c>
      <c r="Q1501" s="18">
        <f t="shared" si="208"/>
        <v>4000</v>
      </c>
      <c r="R1501" s="21">
        <f t="shared" si="201"/>
        <v>0.22224566557311334</v>
      </c>
    </row>
    <row r="1502" spans="1:18" ht="15.5" x14ac:dyDescent="0.45">
      <c r="A1502" s="12" t="s">
        <v>3047</v>
      </c>
      <c r="B1502" s="25" t="s">
        <v>3048</v>
      </c>
      <c r="C1502" s="14" t="str">
        <f t="shared" ref="C1502:C1507" si="209">C1501</f>
        <v>OBAT BEBAS</v>
      </c>
      <c r="D1502" s="15">
        <v>47730</v>
      </c>
      <c r="E1502" s="16">
        <f t="shared" si="203"/>
        <v>48445.95</v>
      </c>
      <c r="F1502" s="17">
        <f t="shared" si="204"/>
        <v>4844.5949999999993</v>
      </c>
      <c r="G1502" s="18">
        <f t="shared" si="205"/>
        <v>0</v>
      </c>
      <c r="H1502" s="18">
        <v>100</v>
      </c>
      <c r="I1502" s="19" t="s">
        <v>29</v>
      </c>
      <c r="J1502" s="42">
        <v>10</v>
      </c>
      <c r="K1502" s="29">
        <v>7000</v>
      </c>
      <c r="L1502" s="21">
        <f t="shared" si="206"/>
        <v>0.44490922357802892</v>
      </c>
      <c r="M1502" s="22">
        <v>60000</v>
      </c>
      <c r="N1502" s="23">
        <f t="shared" si="202"/>
        <v>6000</v>
      </c>
      <c r="O1502" s="21">
        <f t="shared" si="207"/>
        <v>0.23849362020973905</v>
      </c>
      <c r="P1502" s="24">
        <v>58000</v>
      </c>
      <c r="Q1502" s="18">
        <f t="shared" si="208"/>
        <v>5800</v>
      </c>
      <c r="R1502" s="21">
        <f t="shared" si="201"/>
        <v>0.19721049953608108</v>
      </c>
    </row>
    <row r="1503" spans="1:18" ht="15.5" x14ac:dyDescent="0.45">
      <c r="A1503" s="12" t="s">
        <v>3049</v>
      </c>
      <c r="B1503" s="25" t="s">
        <v>3050</v>
      </c>
      <c r="C1503" s="14" t="str">
        <f t="shared" si="209"/>
        <v>OBAT BEBAS</v>
      </c>
      <c r="D1503" s="15">
        <v>26457</v>
      </c>
      <c r="E1503" s="16">
        <f t="shared" si="203"/>
        <v>26853.855</v>
      </c>
      <c r="F1503" s="17">
        <f t="shared" si="204"/>
        <v>2685.3854999999999</v>
      </c>
      <c r="G1503" s="18">
        <f t="shared" si="205"/>
        <v>0</v>
      </c>
      <c r="H1503" s="18">
        <v>100</v>
      </c>
      <c r="I1503" s="19" t="s">
        <v>29</v>
      </c>
      <c r="J1503" s="19">
        <v>10</v>
      </c>
      <c r="K1503" s="26">
        <v>4000</v>
      </c>
      <c r="L1503" s="21">
        <f t="shared" si="206"/>
        <v>0.48954405242748211</v>
      </c>
      <c r="M1503" s="22">
        <v>31000</v>
      </c>
      <c r="N1503" s="23">
        <f t="shared" si="202"/>
        <v>3100</v>
      </c>
      <c r="O1503" s="21">
        <f t="shared" si="207"/>
        <v>0.15439664063129863</v>
      </c>
      <c r="P1503" s="24">
        <v>30000</v>
      </c>
      <c r="Q1503" s="18">
        <f t="shared" si="208"/>
        <v>3000</v>
      </c>
      <c r="R1503" s="21">
        <f t="shared" si="201"/>
        <v>0.11715803932061157</v>
      </c>
    </row>
    <row r="1504" spans="1:18" ht="15.5" x14ac:dyDescent="0.45">
      <c r="A1504" s="12" t="s">
        <v>3051</v>
      </c>
      <c r="B1504" s="25" t="s">
        <v>3052</v>
      </c>
      <c r="C1504" s="14" t="str">
        <f t="shared" si="209"/>
        <v>OBAT BEBAS</v>
      </c>
      <c r="D1504" s="19">
        <v>26085</v>
      </c>
      <c r="E1504" s="16">
        <f t="shared" si="203"/>
        <v>26476.275000000001</v>
      </c>
      <c r="F1504" s="17">
        <f t="shared" si="204"/>
        <v>2647.6275000000001</v>
      </c>
      <c r="G1504" s="18">
        <f t="shared" si="205"/>
        <v>0</v>
      </c>
      <c r="H1504" s="18">
        <v>100</v>
      </c>
      <c r="I1504" s="19" t="s">
        <v>29</v>
      </c>
      <c r="J1504" s="42">
        <v>10</v>
      </c>
      <c r="K1504" s="26">
        <v>4000</v>
      </c>
      <c r="L1504" s="21">
        <f t="shared" si="206"/>
        <v>0.51078654380195099</v>
      </c>
      <c r="M1504" s="22">
        <v>32000</v>
      </c>
      <c r="N1504" s="23">
        <f t="shared" si="202"/>
        <v>3200</v>
      </c>
      <c r="O1504" s="21">
        <f t="shared" si="207"/>
        <v>0.20862923504156078</v>
      </c>
      <c r="P1504" s="24">
        <v>30000</v>
      </c>
      <c r="Q1504" s="18">
        <f t="shared" si="208"/>
        <v>3000</v>
      </c>
      <c r="R1504" s="21">
        <f t="shared" ref="R1504:R1568" si="210">(Q1504-F1504)/F1504</f>
        <v>0.13308990785146321</v>
      </c>
    </row>
    <row r="1505" spans="1:18" ht="15.5" x14ac:dyDescent="0.45">
      <c r="A1505" s="12" t="s">
        <v>3053</v>
      </c>
      <c r="B1505" s="25" t="s">
        <v>3054</v>
      </c>
      <c r="C1505" s="14" t="str">
        <f t="shared" si="209"/>
        <v>OBAT BEBAS</v>
      </c>
      <c r="D1505" s="15">
        <v>54390</v>
      </c>
      <c r="E1505" s="16">
        <f t="shared" si="203"/>
        <v>55205.85</v>
      </c>
      <c r="F1505" s="17">
        <f t="shared" si="204"/>
        <v>5520.585</v>
      </c>
      <c r="G1505" s="18">
        <f t="shared" si="205"/>
        <v>0</v>
      </c>
      <c r="H1505" s="18">
        <v>100</v>
      </c>
      <c r="I1505" s="19" t="s">
        <v>29</v>
      </c>
      <c r="J1505" s="19">
        <v>10</v>
      </c>
      <c r="K1505" s="26">
        <v>8000</v>
      </c>
      <c r="L1505" s="21">
        <f t="shared" si="206"/>
        <v>0.44912178691207544</v>
      </c>
      <c r="M1505" s="22">
        <v>65000</v>
      </c>
      <c r="N1505" s="23">
        <f t="shared" si="202"/>
        <v>6500</v>
      </c>
      <c r="O1505" s="21">
        <f t="shared" si="207"/>
        <v>0.17741145186606128</v>
      </c>
      <c r="P1505" s="24">
        <v>63000</v>
      </c>
      <c r="Q1505" s="18">
        <f t="shared" si="208"/>
        <v>6300</v>
      </c>
      <c r="R1505" s="21">
        <f t="shared" si="210"/>
        <v>0.14118340719325939</v>
      </c>
    </row>
    <row r="1506" spans="1:18" ht="15.5" x14ac:dyDescent="0.45">
      <c r="A1506" s="12" t="s">
        <v>3055</v>
      </c>
      <c r="B1506" s="25" t="s">
        <v>3056</v>
      </c>
      <c r="C1506" s="14" t="str">
        <f t="shared" si="209"/>
        <v>OBAT BEBAS</v>
      </c>
      <c r="D1506" s="15">
        <v>15540</v>
      </c>
      <c r="E1506" s="16">
        <f t="shared" si="203"/>
        <v>15773.1</v>
      </c>
      <c r="F1506" s="17">
        <f t="shared" si="204"/>
        <v>1577.31</v>
      </c>
      <c r="G1506" s="18">
        <f t="shared" si="205"/>
        <v>0</v>
      </c>
      <c r="H1506" s="18">
        <v>100</v>
      </c>
      <c r="I1506" s="19" t="s">
        <v>29</v>
      </c>
      <c r="J1506" s="19">
        <v>10</v>
      </c>
      <c r="K1506" s="26">
        <v>4000</v>
      </c>
      <c r="L1506" s="21">
        <f t="shared" si="206"/>
        <v>1.535963127096132</v>
      </c>
      <c r="M1506" s="22">
        <v>22000</v>
      </c>
      <c r="N1506" s="23">
        <f t="shared" si="202"/>
        <v>2200</v>
      </c>
      <c r="O1506" s="21">
        <f t="shared" si="207"/>
        <v>0.39477971990287264</v>
      </c>
      <c r="P1506" s="121">
        <v>19000</v>
      </c>
      <c r="Q1506" s="18">
        <f t="shared" si="208"/>
        <v>1900</v>
      </c>
      <c r="R1506" s="21">
        <f t="shared" si="210"/>
        <v>0.20458248537066276</v>
      </c>
    </row>
    <row r="1507" spans="1:18" ht="15.5" x14ac:dyDescent="0.45">
      <c r="A1507" s="12" t="s">
        <v>3057</v>
      </c>
      <c r="B1507" s="25" t="s">
        <v>3058</v>
      </c>
      <c r="C1507" s="14" t="str">
        <f t="shared" si="209"/>
        <v>OBAT BEBAS</v>
      </c>
      <c r="D1507" s="15">
        <v>4773</v>
      </c>
      <c r="E1507" s="16">
        <f t="shared" si="203"/>
        <v>4844.5950000000003</v>
      </c>
      <c r="F1507" s="17">
        <f t="shared" si="204"/>
        <v>4844.5950000000003</v>
      </c>
      <c r="G1507" s="18">
        <f t="shared" si="205"/>
        <v>0</v>
      </c>
      <c r="H1507" s="18">
        <v>100</v>
      </c>
      <c r="I1507" s="32" t="s">
        <v>48</v>
      </c>
      <c r="J1507" s="19">
        <v>1</v>
      </c>
      <c r="K1507" s="26">
        <v>10000</v>
      </c>
      <c r="L1507" s="21">
        <f t="shared" si="206"/>
        <v>1.0641560336828981</v>
      </c>
      <c r="M1507" s="22">
        <v>5700</v>
      </c>
      <c r="N1507" s="23">
        <f t="shared" si="202"/>
        <v>5700</v>
      </c>
      <c r="O1507" s="21">
        <f t="shared" si="207"/>
        <v>0.1765689391992519</v>
      </c>
      <c r="P1507" s="40">
        <v>5500</v>
      </c>
      <c r="Q1507" s="18">
        <f t="shared" si="208"/>
        <v>5500</v>
      </c>
      <c r="R1507" s="21">
        <f t="shared" si="210"/>
        <v>0.13528581852559393</v>
      </c>
    </row>
    <row r="1508" spans="1:18" ht="15.5" x14ac:dyDescent="0.45">
      <c r="A1508" s="12" t="s">
        <v>3059</v>
      </c>
      <c r="B1508" s="25" t="s">
        <v>3060</v>
      </c>
      <c r="C1508" s="14" t="s">
        <v>24</v>
      </c>
      <c r="D1508" s="15">
        <v>6549</v>
      </c>
      <c r="E1508" s="16">
        <f t="shared" si="203"/>
        <v>6647.2349999999997</v>
      </c>
      <c r="F1508" s="17">
        <f t="shared" si="204"/>
        <v>6647.2349999999997</v>
      </c>
      <c r="G1508" s="18">
        <f t="shared" si="205"/>
        <v>0</v>
      </c>
      <c r="H1508" s="18">
        <v>50</v>
      </c>
      <c r="I1508" s="32" t="s">
        <v>48</v>
      </c>
      <c r="J1508" s="32">
        <v>1</v>
      </c>
      <c r="K1508" s="26">
        <v>10000</v>
      </c>
      <c r="L1508" s="21">
        <f t="shared" si="206"/>
        <v>0.50438490590448515</v>
      </c>
      <c r="M1508" s="22">
        <v>7800</v>
      </c>
      <c r="N1508" s="23">
        <f t="shared" si="202"/>
        <v>7800</v>
      </c>
      <c r="O1508" s="21">
        <f t="shared" si="207"/>
        <v>0.17342022660549844</v>
      </c>
      <c r="P1508" s="24">
        <v>7500</v>
      </c>
      <c r="Q1508" s="18">
        <f t="shared" si="208"/>
        <v>7500</v>
      </c>
      <c r="R1508" s="21">
        <f t="shared" si="210"/>
        <v>0.12828867942836389</v>
      </c>
    </row>
    <row r="1509" spans="1:18" ht="15.5" x14ac:dyDescent="0.45">
      <c r="A1509" s="12" t="s">
        <v>3061</v>
      </c>
      <c r="B1509" s="25" t="s">
        <v>3062</v>
      </c>
      <c r="C1509" s="14" t="str">
        <f>C1508</f>
        <v>OBAT BEBAS</v>
      </c>
      <c r="D1509" s="15">
        <v>36630</v>
      </c>
      <c r="E1509" s="16">
        <f t="shared" si="203"/>
        <v>37179.449999999997</v>
      </c>
      <c r="F1509" s="17">
        <f t="shared" si="204"/>
        <v>3717.9449999999997</v>
      </c>
      <c r="G1509" s="18">
        <f t="shared" si="205"/>
        <v>0</v>
      </c>
      <c r="H1509" s="18">
        <v>100</v>
      </c>
      <c r="I1509" s="19" t="s">
        <v>29</v>
      </c>
      <c r="J1509" s="19">
        <v>10</v>
      </c>
      <c r="K1509" s="26">
        <v>6000</v>
      </c>
      <c r="L1509" s="21">
        <f t="shared" si="206"/>
        <v>0.61379471724299328</v>
      </c>
      <c r="M1509" s="22">
        <v>47000</v>
      </c>
      <c r="N1509" s="23">
        <f t="shared" si="202"/>
        <v>4700</v>
      </c>
      <c r="O1509" s="21">
        <f t="shared" si="207"/>
        <v>0.26413919517367801</v>
      </c>
      <c r="P1509" s="40">
        <v>46000</v>
      </c>
      <c r="Q1509" s="18">
        <f t="shared" si="208"/>
        <v>4600</v>
      </c>
      <c r="R1509" s="21">
        <f t="shared" si="210"/>
        <v>0.23724261655296147</v>
      </c>
    </row>
    <row r="1510" spans="1:18" ht="15.5" x14ac:dyDescent="0.45">
      <c r="A1510" s="12" t="s">
        <v>3063</v>
      </c>
      <c r="B1510" s="25" t="s">
        <v>3064</v>
      </c>
      <c r="C1510" s="14" t="str">
        <f>C1509</f>
        <v>OBAT BEBAS</v>
      </c>
      <c r="D1510" s="15">
        <v>4107</v>
      </c>
      <c r="E1510" s="16">
        <f t="shared" si="203"/>
        <v>4168.6049999999996</v>
      </c>
      <c r="F1510" s="17">
        <f t="shared" si="204"/>
        <v>4168.6049999999996</v>
      </c>
      <c r="G1510" s="18">
        <f t="shared" si="205"/>
        <v>0</v>
      </c>
      <c r="H1510" s="33">
        <v>1</v>
      </c>
      <c r="I1510" s="32" t="s">
        <v>48</v>
      </c>
      <c r="J1510" s="19">
        <v>1</v>
      </c>
      <c r="K1510" s="26">
        <v>6000</v>
      </c>
      <c r="L1510" s="21">
        <f t="shared" si="206"/>
        <v>0.43933042348699403</v>
      </c>
      <c r="M1510" s="22">
        <v>5000</v>
      </c>
      <c r="N1510" s="23">
        <f t="shared" si="202"/>
        <v>5000</v>
      </c>
      <c r="O1510" s="21">
        <f t="shared" si="207"/>
        <v>0.19944201957249499</v>
      </c>
      <c r="P1510" s="24">
        <v>4800</v>
      </c>
      <c r="Q1510" s="18">
        <f t="shared" si="208"/>
        <v>4800</v>
      </c>
      <c r="R1510" s="21">
        <f t="shared" si="210"/>
        <v>0.1514643387895952</v>
      </c>
    </row>
    <row r="1511" spans="1:18" ht="15.5" x14ac:dyDescent="0.45">
      <c r="A1511" s="12" t="s">
        <v>3065</v>
      </c>
      <c r="B1511" s="25" t="s">
        <v>3066</v>
      </c>
      <c r="C1511" s="14" t="s">
        <v>32</v>
      </c>
      <c r="D1511" s="15">
        <v>3885</v>
      </c>
      <c r="E1511" s="16">
        <f t="shared" si="203"/>
        <v>3943.2750000000001</v>
      </c>
      <c r="F1511" s="17">
        <f t="shared" si="204"/>
        <v>3943.2750000000001</v>
      </c>
      <c r="G1511" s="18">
        <f t="shared" si="205"/>
        <v>0</v>
      </c>
      <c r="H1511" s="33">
        <v>5</v>
      </c>
      <c r="I1511" s="19" t="s">
        <v>48</v>
      </c>
      <c r="J1511" s="32">
        <v>1</v>
      </c>
      <c r="K1511" s="26">
        <v>10000</v>
      </c>
      <c r="L1511" s="21">
        <f t="shared" si="206"/>
        <v>1.535963127096132</v>
      </c>
      <c r="M1511" s="22">
        <v>5000</v>
      </c>
      <c r="N1511" s="23">
        <f t="shared" si="202"/>
        <v>5000</v>
      </c>
      <c r="O1511" s="21">
        <f t="shared" si="207"/>
        <v>0.26798156354806596</v>
      </c>
      <c r="P1511" s="24">
        <v>4800</v>
      </c>
      <c r="Q1511" s="18">
        <f t="shared" si="208"/>
        <v>4800</v>
      </c>
      <c r="R1511" s="21">
        <f t="shared" si="210"/>
        <v>0.21726230100614335</v>
      </c>
    </row>
    <row r="1512" spans="1:18" ht="15.5" x14ac:dyDescent="0.45">
      <c r="A1512" s="12" t="s">
        <v>3067</v>
      </c>
      <c r="B1512" s="25" t="s">
        <v>3068</v>
      </c>
      <c r="C1512" s="14" t="str">
        <f>C1511</f>
        <v>OBAT KERAS</v>
      </c>
      <c r="D1512" s="42">
        <v>33897</v>
      </c>
      <c r="E1512" s="16">
        <f t="shared" si="203"/>
        <v>34405.455000000002</v>
      </c>
      <c r="F1512" s="17">
        <f t="shared" si="204"/>
        <v>11468.485000000001</v>
      </c>
      <c r="G1512" s="18">
        <f t="shared" si="205"/>
        <v>0</v>
      </c>
      <c r="H1512" s="18">
        <v>100</v>
      </c>
      <c r="I1512" s="42" t="s">
        <v>29</v>
      </c>
      <c r="J1512" s="32">
        <v>3</v>
      </c>
      <c r="K1512" s="29">
        <v>15000</v>
      </c>
      <c r="L1512" s="21">
        <f t="shared" si="206"/>
        <v>0.30793212878597298</v>
      </c>
      <c r="M1512" s="43">
        <v>41000</v>
      </c>
      <c r="N1512" s="23">
        <f t="shared" si="202"/>
        <v>13666.666666666666</v>
      </c>
      <c r="O1512" s="21">
        <f t="shared" si="207"/>
        <v>0.19167149511610865</v>
      </c>
      <c r="P1512" s="24">
        <v>40000</v>
      </c>
      <c r="Q1512" s="18">
        <f t="shared" si="208"/>
        <v>13333.333333333334</v>
      </c>
      <c r="R1512" s="21">
        <f t="shared" si="210"/>
        <v>0.16260633669864269</v>
      </c>
    </row>
    <row r="1513" spans="1:18" ht="15.5" x14ac:dyDescent="0.45">
      <c r="A1513" s="12" t="s">
        <v>3069</v>
      </c>
      <c r="B1513" s="25" t="s">
        <v>3070</v>
      </c>
      <c r="C1513" s="14" t="str">
        <f>C1512</f>
        <v>OBAT KERAS</v>
      </c>
      <c r="D1513" s="42">
        <v>13462</v>
      </c>
      <c r="E1513" s="16">
        <f t="shared" si="203"/>
        <v>13663.93</v>
      </c>
      <c r="F1513" s="17">
        <f t="shared" si="204"/>
        <v>4554.6433333333334</v>
      </c>
      <c r="G1513" s="18">
        <f t="shared" si="205"/>
        <v>0</v>
      </c>
      <c r="H1513" s="18">
        <v>100</v>
      </c>
      <c r="I1513" s="19" t="s">
        <v>29</v>
      </c>
      <c r="J1513" s="19">
        <v>3</v>
      </c>
      <c r="K1513" s="29">
        <v>7000</v>
      </c>
      <c r="L1513" s="21">
        <f t="shared" si="206"/>
        <v>0.53689311932950468</v>
      </c>
      <c r="M1513" s="43">
        <v>18000</v>
      </c>
      <c r="N1513" s="23">
        <f t="shared" si="202"/>
        <v>6000</v>
      </c>
      <c r="O1513" s="21">
        <f t="shared" si="207"/>
        <v>0.31733695942528978</v>
      </c>
      <c r="P1513" s="24">
        <v>16000</v>
      </c>
      <c r="Q1513" s="18">
        <f t="shared" si="208"/>
        <v>5333.333333333333</v>
      </c>
      <c r="R1513" s="21">
        <f t="shared" si="210"/>
        <v>0.17096618615581305</v>
      </c>
    </row>
    <row r="1514" spans="1:18" ht="15.5" x14ac:dyDescent="0.45">
      <c r="A1514" s="12" t="s">
        <v>3071</v>
      </c>
      <c r="B1514" s="25" t="s">
        <v>3072</v>
      </c>
      <c r="C1514" s="14" t="str">
        <f>C1513</f>
        <v>OBAT KERAS</v>
      </c>
      <c r="D1514" s="27">
        <v>32000</v>
      </c>
      <c r="E1514" s="16">
        <f t="shared" si="203"/>
        <v>32480</v>
      </c>
      <c r="F1514" s="17">
        <f t="shared" si="204"/>
        <v>3248</v>
      </c>
      <c r="G1514" s="18">
        <f t="shared" si="205"/>
        <v>0</v>
      </c>
      <c r="H1514" s="18">
        <v>100</v>
      </c>
      <c r="I1514" s="42" t="s">
        <v>29</v>
      </c>
      <c r="J1514" s="32">
        <v>10</v>
      </c>
      <c r="K1514" s="29">
        <v>5000</v>
      </c>
      <c r="L1514" s="21">
        <f t="shared" si="206"/>
        <v>0.53940886699507384</v>
      </c>
      <c r="M1514" s="30">
        <v>38000</v>
      </c>
      <c r="N1514" s="23">
        <f t="shared" si="202"/>
        <v>3800</v>
      </c>
      <c r="O1514" s="21">
        <f t="shared" si="207"/>
        <v>0.16995073891625614</v>
      </c>
      <c r="P1514" s="24">
        <v>36000</v>
      </c>
      <c r="Q1514" s="18">
        <f t="shared" si="208"/>
        <v>3600</v>
      </c>
      <c r="R1514" s="21">
        <f t="shared" si="210"/>
        <v>0.10837438423645321</v>
      </c>
    </row>
    <row r="1515" spans="1:18" ht="15.5" x14ac:dyDescent="0.45">
      <c r="A1515" s="12" t="s">
        <v>3073</v>
      </c>
      <c r="B1515" s="25" t="s">
        <v>3074</v>
      </c>
      <c r="C1515" s="14" t="s">
        <v>32</v>
      </c>
      <c r="D1515" s="27">
        <v>13860</v>
      </c>
      <c r="E1515" s="16">
        <f t="shared" si="203"/>
        <v>14067.9</v>
      </c>
      <c r="F1515" s="17">
        <f t="shared" si="204"/>
        <v>4689.3</v>
      </c>
      <c r="G1515" s="18">
        <f t="shared" si="205"/>
        <v>0</v>
      </c>
      <c r="H1515" s="18">
        <v>100</v>
      </c>
      <c r="I1515" s="42" t="s">
        <v>29</v>
      </c>
      <c r="J1515" s="32">
        <v>3</v>
      </c>
      <c r="K1515" s="29">
        <v>7000</v>
      </c>
      <c r="L1515" s="21">
        <f t="shared" si="206"/>
        <v>0.49276011344976856</v>
      </c>
      <c r="M1515" s="30">
        <v>23000</v>
      </c>
      <c r="N1515" s="23">
        <f t="shared" si="202"/>
        <v>7666.666666666667</v>
      </c>
      <c r="O1515" s="21">
        <f t="shared" si="207"/>
        <v>0.63492774330212753</v>
      </c>
      <c r="P1515" s="24">
        <v>22000</v>
      </c>
      <c r="Q1515" s="18">
        <f t="shared" si="208"/>
        <v>7333.333333333333</v>
      </c>
      <c r="R1515" s="21">
        <f t="shared" si="210"/>
        <v>0.56384392837594799</v>
      </c>
    </row>
    <row r="1516" spans="1:18" ht="15.5" x14ac:dyDescent="0.45">
      <c r="A1516" s="12" t="s">
        <v>3075</v>
      </c>
      <c r="B1516" s="25" t="s">
        <v>3076</v>
      </c>
      <c r="C1516" s="14" t="str">
        <f>C1515</f>
        <v>OBAT KERAS</v>
      </c>
      <c r="D1516" s="27">
        <v>17025</v>
      </c>
      <c r="E1516" s="16">
        <f t="shared" si="203"/>
        <v>17280.375</v>
      </c>
      <c r="F1516" s="17">
        <f t="shared" si="204"/>
        <v>5760.125</v>
      </c>
      <c r="G1516" s="18">
        <f t="shared" si="205"/>
        <v>0</v>
      </c>
      <c r="H1516" s="18">
        <v>100</v>
      </c>
      <c r="I1516" s="42" t="s">
        <v>29</v>
      </c>
      <c r="J1516" s="32">
        <v>3</v>
      </c>
      <c r="K1516" s="29">
        <v>8000</v>
      </c>
      <c r="L1516" s="21">
        <f t="shared" si="206"/>
        <v>0.38885874872507109</v>
      </c>
      <c r="M1516" s="30">
        <v>20000</v>
      </c>
      <c r="N1516" s="23">
        <f t="shared" si="202"/>
        <v>6666.666666666667</v>
      </c>
      <c r="O1516" s="21">
        <f t="shared" si="207"/>
        <v>0.15738229060422596</v>
      </c>
      <c r="P1516" s="24">
        <v>19500</v>
      </c>
      <c r="Q1516" s="18">
        <f t="shared" si="208"/>
        <v>6500</v>
      </c>
      <c r="R1516" s="21">
        <f t="shared" si="210"/>
        <v>0.12844773333912024</v>
      </c>
    </row>
    <row r="1517" spans="1:18" ht="15.5" x14ac:dyDescent="0.45">
      <c r="A1517" s="12" t="s">
        <v>3077</v>
      </c>
      <c r="B1517" s="25" t="s">
        <v>3078</v>
      </c>
      <c r="C1517" s="14" t="s">
        <v>32</v>
      </c>
      <c r="D1517" s="27">
        <v>21639</v>
      </c>
      <c r="E1517" s="16">
        <f t="shared" si="203"/>
        <v>21963.584999999999</v>
      </c>
      <c r="F1517" s="17">
        <f t="shared" si="204"/>
        <v>7321.1949999999997</v>
      </c>
      <c r="G1517" s="18">
        <f t="shared" si="205"/>
        <v>0</v>
      </c>
      <c r="H1517" s="18">
        <v>15</v>
      </c>
      <c r="I1517" s="42" t="s">
        <v>29</v>
      </c>
      <c r="J1517" s="19">
        <v>3</v>
      </c>
      <c r="K1517" s="29">
        <v>10000</v>
      </c>
      <c r="L1517" s="21">
        <f t="shared" si="206"/>
        <v>0.36589723398980634</v>
      </c>
      <c r="M1517" s="30">
        <v>27000</v>
      </c>
      <c r="N1517" s="23">
        <f t="shared" si="202"/>
        <v>9000</v>
      </c>
      <c r="O1517" s="21">
        <f t="shared" si="207"/>
        <v>0.22930751059082571</v>
      </c>
      <c r="P1517" s="24">
        <v>26000</v>
      </c>
      <c r="Q1517" s="18">
        <f t="shared" si="208"/>
        <v>8666.6666666666661</v>
      </c>
      <c r="R1517" s="21">
        <f t="shared" si="210"/>
        <v>0.18377760279116542</v>
      </c>
    </row>
    <row r="1518" spans="1:18" ht="15.5" x14ac:dyDescent="0.45">
      <c r="A1518" s="12" t="s">
        <v>3079</v>
      </c>
      <c r="B1518" s="25" t="s">
        <v>3080</v>
      </c>
      <c r="C1518" s="14" t="str">
        <f>C1517</f>
        <v>OBAT KERAS</v>
      </c>
      <c r="D1518" s="15">
        <v>3330</v>
      </c>
      <c r="E1518" s="16">
        <f t="shared" si="203"/>
        <v>3379.95</v>
      </c>
      <c r="F1518" s="17">
        <f t="shared" si="204"/>
        <v>3379.95</v>
      </c>
      <c r="G1518" s="18">
        <f t="shared" si="205"/>
        <v>0</v>
      </c>
      <c r="H1518" s="18">
        <v>100</v>
      </c>
      <c r="I1518" s="19" t="s">
        <v>262</v>
      </c>
      <c r="J1518" s="19">
        <v>1</v>
      </c>
      <c r="K1518" s="26">
        <v>6000</v>
      </c>
      <c r="L1518" s="21">
        <f t="shared" si="206"/>
        <v>0.77517418896729251</v>
      </c>
      <c r="M1518" s="22">
        <v>4000</v>
      </c>
      <c r="N1518" s="23">
        <f t="shared" si="202"/>
        <v>4000</v>
      </c>
      <c r="O1518" s="21">
        <f t="shared" si="207"/>
        <v>0.18344945931152834</v>
      </c>
      <c r="P1518" s="94">
        <v>3800</v>
      </c>
      <c r="Q1518" s="18">
        <f t="shared" si="208"/>
        <v>3800</v>
      </c>
      <c r="R1518" s="21">
        <f t="shared" si="210"/>
        <v>0.12427698634595193</v>
      </c>
    </row>
    <row r="1519" spans="1:18" ht="15.5" x14ac:dyDescent="0.45">
      <c r="A1519" s="12" t="s">
        <v>3081</v>
      </c>
      <c r="B1519" s="25" t="s">
        <v>3082</v>
      </c>
      <c r="C1519" s="14" t="s">
        <v>47</v>
      </c>
      <c r="D1519" s="15">
        <v>44400</v>
      </c>
      <c r="E1519" s="16">
        <f t="shared" si="203"/>
        <v>45066</v>
      </c>
      <c r="F1519" s="17">
        <f t="shared" si="204"/>
        <v>4506.6000000000004</v>
      </c>
      <c r="G1519" s="18">
        <f t="shared" si="205"/>
        <v>0</v>
      </c>
      <c r="H1519" s="18">
        <v>100</v>
      </c>
      <c r="I1519" s="28" t="s">
        <v>29</v>
      </c>
      <c r="J1519" s="42">
        <v>10</v>
      </c>
      <c r="K1519" s="26">
        <v>7000</v>
      </c>
      <c r="L1519" s="21">
        <f t="shared" si="206"/>
        <v>0.55327741534638075</v>
      </c>
      <c r="M1519" s="22">
        <v>52000</v>
      </c>
      <c r="N1519" s="23">
        <f t="shared" si="202"/>
        <v>5200</v>
      </c>
      <c r="O1519" s="21">
        <f t="shared" si="207"/>
        <v>0.15386322282873999</v>
      </c>
      <c r="P1519" s="24">
        <v>50000</v>
      </c>
      <c r="Q1519" s="18">
        <f t="shared" si="208"/>
        <v>5000</v>
      </c>
      <c r="R1519" s="21">
        <f t="shared" si="210"/>
        <v>0.10948386810455767</v>
      </c>
    </row>
    <row r="1520" spans="1:18" ht="15.5" x14ac:dyDescent="0.45">
      <c r="A1520" s="12" t="s">
        <v>3083</v>
      </c>
      <c r="B1520" s="25" t="s">
        <v>3084</v>
      </c>
      <c r="C1520" s="14" t="str">
        <f>C1519</f>
        <v>OBAT BEBAS TERBATAS</v>
      </c>
      <c r="D1520" s="15">
        <v>1550</v>
      </c>
      <c r="E1520" s="16">
        <f t="shared" si="203"/>
        <v>1573.25</v>
      </c>
      <c r="F1520" s="17">
        <f t="shared" si="204"/>
        <v>1573.25</v>
      </c>
      <c r="G1520" s="18">
        <f t="shared" si="205"/>
        <v>0</v>
      </c>
      <c r="H1520" s="18">
        <v>100</v>
      </c>
      <c r="I1520" s="19" t="s">
        <v>262</v>
      </c>
      <c r="J1520" s="19">
        <v>1</v>
      </c>
      <c r="K1520" s="26">
        <v>6000</v>
      </c>
      <c r="L1520" s="21">
        <f t="shared" si="206"/>
        <v>2.8137613221039248</v>
      </c>
      <c r="M1520" s="22">
        <v>3000</v>
      </c>
      <c r="N1520" s="23">
        <f t="shared" si="202"/>
        <v>3000</v>
      </c>
      <c r="O1520" s="21">
        <f t="shared" si="207"/>
        <v>0.90688066105196252</v>
      </c>
      <c r="P1520" s="24">
        <v>2500</v>
      </c>
      <c r="Q1520" s="18">
        <f t="shared" si="208"/>
        <v>2500</v>
      </c>
      <c r="R1520" s="21">
        <f t="shared" si="210"/>
        <v>0.58906721754330205</v>
      </c>
    </row>
    <row r="1521" spans="1:18" ht="15.5" x14ac:dyDescent="0.45">
      <c r="A1521" s="12" t="s">
        <v>3085</v>
      </c>
      <c r="B1521" s="25" t="s">
        <v>3086</v>
      </c>
      <c r="C1521" s="14" t="s">
        <v>32</v>
      </c>
      <c r="D1521" s="15">
        <v>5772</v>
      </c>
      <c r="E1521" s="16">
        <f t="shared" si="203"/>
        <v>5858.58</v>
      </c>
      <c r="F1521" s="17">
        <f t="shared" si="204"/>
        <v>5858.58</v>
      </c>
      <c r="G1521" s="18">
        <f t="shared" si="205"/>
        <v>0</v>
      </c>
      <c r="H1521" s="33">
        <v>1</v>
      </c>
      <c r="I1521" s="19" t="s">
        <v>48</v>
      </c>
      <c r="J1521" s="32">
        <v>1</v>
      </c>
      <c r="K1521" s="26">
        <v>10000</v>
      </c>
      <c r="L1521" s="21">
        <f t="shared" si="206"/>
        <v>0.70689825862239652</v>
      </c>
      <c r="M1521" s="22">
        <v>7000</v>
      </c>
      <c r="N1521" s="23">
        <f t="shared" si="202"/>
        <v>7000</v>
      </c>
      <c r="O1521" s="21">
        <f t="shared" si="207"/>
        <v>0.19482878103567761</v>
      </c>
      <c r="P1521" s="24">
        <v>6700</v>
      </c>
      <c r="Q1521" s="18">
        <f t="shared" si="208"/>
        <v>6700</v>
      </c>
      <c r="R1521" s="21">
        <f t="shared" si="210"/>
        <v>0.1436218332770057</v>
      </c>
    </row>
    <row r="1522" spans="1:18" ht="15.5" x14ac:dyDescent="0.45">
      <c r="A1522" s="12" t="s">
        <v>3087</v>
      </c>
      <c r="B1522" s="25" t="s">
        <v>3088</v>
      </c>
      <c r="C1522" s="14" t="str">
        <f>C1521</f>
        <v>OBAT KERAS</v>
      </c>
      <c r="D1522" s="15">
        <v>40331</v>
      </c>
      <c r="E1522" s="16">
        <f t="shared" si="203"/>
        <v>40935.964999999997</v>
      </c>
      <c r="F1522" s="17">
        <f t="shared" si="204"/>
        <v>4093.5964999999997</v>
      </c>
      <c r="G1522" s="18">
        <f t="shared" si="205"/>
        <v>0</v>
      </c>
      <c r="H1522" s="18">
        <v>100</v>
      </c>
      <c r="I1522" s="19" t="s">
        <v>29</v>
      </c>
      <c r="J1522" s="19">
        <v>10</v>
      </c>
      <c r="K1522" s="29">
        <v>7000</v>
      </c>
      <c r="L1522" s="21">
        <f t="shared" si="206"/>
        <v>0.70998778213729674</v>
      </c>
      <c r="M1522" s="22">
        <v>48000</v>
      </c>
      <c r="N1522" s="23">
        <f t="shared" si="202"/>
        <v>4800</v>
      </c>
      <c r="O1522" s="21">
        <f t="shared" si="207"/>
        <v>0.17256305060843208</v>
      </c>
      <c r="P1522" s="24">
        <v>46000</v>
      </c>
      <c r="Q1522" s="18">
        <f t="shared" si="208"/>
        <v>4600</v>
      </c>
      <c r="R1522" s="21">
        <f t="shared" si="210"/>
        <v>0.12370625683308074</v>
      </c>
    </row>
    <row r="1523" spans="1:18" ht="15.5" x14ac:dyDescent="0.45">
      <c r="A1523" s="12" t="s">
        <v>3089</v>
      </c>
      <c r="B1523" s="25" t="s">
        <v>3090</v>
      </c>
      <c r="C1523" s="14" t="s">
        <v>24</v>
      </c>
      <c r="D1523" s="15">
        <v>4000</v>
      </c>
      <c r="E1523" s="16">
        <f t="shared" si="203"/>
        <v>4060</v>
      </c>
      <c r="F1523" s="17">
        <f t="shared" si="204"/>
        <v>4060</v>
      </c>
      <c r="G1523" s="18">
        <f t="shared" si="205"/>
        <v>0</v>
      </c>
      <c r="H1523" s="18">
        <v>60</v>
      </c>
      <c r="I1523" s="32" t="s">
        <v>48</v>
      </c>
      <c r="J1523" s="19">
        <v>1</v>
      </c>
      <c r="K1523" s="26">
        <v>7000</v>
      </c>
      <c r="L1523" s="21">
        <f t="shared" si="206"/>
        <v>0.72413793103448276</v>
      </c>
      <c r="M1523" s="22">
        <v>5700</v>
      </c>
      <c r="N1523" s="23">
        <f t="shared" si="202"/>
        <v>5700</v>
      </c>
      <c r="O1523" s="21">
        <f t="shared" si="207"/>
        <v>0.4039408866995074</v>
      </c>
      <c r="P1523" s="24">
        <v>5500</v>
      </c>
      <c r="Q1523" s="18">
        <f t="shared" si="208"/>
        <v>5500</v>
      </c>
      <c r="R1523" s="21">
        <f t="shared" si="210"/>
        <v>0.35467980295566504</v>
      </c>
    </row>
    <row r="1524" spans="1:18" ht="15.5" x14ac:dyDescent="0.45">
      <c r="A1524" s="12" t="s">
        <v>3091</v>
      </c>
      <c r="B1524" s="25" t="s">
        <v>3092</v>
      </c>
      <c r="C1524" s="14" t="s">
        <v>47</v>
      </c>
      <c r="D1524" s="15">
        <v>4884</v>
      </c>
      <c r="E1524" s="16">
        <f t="shared" si="203"/>
        <v>4957.26</v>
      </c>
      <c r="F1524" s="17">
        <f t="shared" si="204"/>
        <v>4957.26</v>
      </c>
      <c r="G1524" s="18">
        <f t="shared" si="205"/>
        <v>0</v>
      </c>
      <c r="H1524" s="18">
        <v>60</v>
      </c>
      <c r="I1524" s="28" t="s">
        <v>48</v>
      </c>
      <c r="J1524" s="32">
        <v>1</v>
      </c>
      <c r="K1524" s="26">
        <v>10000</v>
      </c>
      <c r="L1524" s="21">
        <f t="shared" si="206"/>
        <v>1.0172433965537413</v>
      </c>
      <c r="M1524" s="22">
        <v>5800</v>
      </c>
      <c r="N1524" s="23">
        <f t="shared" si="202"/>
        <v>5800</v>
      </c>
      <c r="O1524" s="21">
        <f t="shared" si="207"/>
        <v>0.17000117000116996</v>
      </c>
      <c r="P1524" s="24">
        <v>5500</v>
      </c>
      <c r="Q1524" s="18">
        <f t="shared" si="208"/>
        <v>5500</v>
      </c>
      <c r="R1524" s="21">
        <f t="shared" si="210"/>
        <v>0.10948386810455771</v>
      </c>
    </row>
    <row r="1525" spans="1:18" ht="15.5" x14ac:dyDescent="0.45">
      <c r="A1525" s="12" t="s">
        <v>3093</v>
      </c>
      <c r="B1525" s="25" t="s">
        <v>3094</v>
      </c>
      <c r="C1525" s="14" t="s">
        <v>32</v>
      </c>
      <c r="D1525" s="122">
        <v>34410</v>
      </c>
      <c r="E1525" s="16">
        <f t="shared" si="203"/>
        <v>34926.15</v>
      </c>
      <c r="F1525" s="17">
        <f t="shared" si="204"/>
        <v>3492.6150000000002</v>
      </c>
      <c r="G1525" s="18">
        <f t="shared" si="205"/>
        <v>0</v>
      </c>
      <c r="H1525" s="18">
        <v>100</v>
      </c>
      <c r="I1525" s="19" t="s">
        <v>29</v>
      </c>
      <c r="J1525" s="32">
        <v>10</v>
      </c>
      <c r="K1525" s="26">
        <v>5000</v>
      </c>
      <c r="L1525" s="21">
        <f t="shared" si="206"/>
        <v>0.43159208787684861</v>
      </c>
      <c r="M1525" s="22">
        <v>41000</v>
      </c>
      <c r="N1525" s="23">
        <f t="shared" si="202"/>
        <v>4100</v>
      </c>
      <c r="O1525" s="21">
        <f t="shared" si="207"/>
        <v>0.17390551205901586</v>
      </c>
      <c r="P1525" s="24">
        <v>40000</v>
      </c>
      <c r="Q1525" s="18">
        <f t="shared" si="208"/>
        <v>4000</v>
      </c>
      <c r="R1525" s="21">
        <f t="shared" si="210"/>
        <v>0.14527367030147889</v>
      </c>
    </row>
    <row r="1526" spans="1:18" ht="15.5" x14ac:dyDescent="0.45">
      <c r="A1526" s="12" t="s">
        <v>3095</v>
      </c>
      <c r="B1526" s="25" t="s">
        <v>3096</v>
      </c>
      <c r="C1526" s="14" t="s">
        <v>47</v>
      </c>
      <c r="D1526" s="15">
        <v>6643</v>
      </c>
      <c r="E1526" s="16">
        <f t="shared" si="203"/>
        <v>6742.6450000000004</v>
      </c>
      <c r="F1526" s="17">
        <f t="shared" si="204"/>
        <v>6742.6450000000004</v>
      </c>
      <c r="G1526" s="18">
        <f t="shared" si="205"/>
        <v>0</v>
      </c>
      <c r="H1526" s="18">
        <v>100</v>
      </c>
      <c r="I1526" s="32" t="s">
        <v>48</v>
      </c>
      <c r="J1526" s="19">
        <v>1</v>
      </c>
      <c r="K1526" s="26">
        <v>9000</v>
      </c>
      <c r="L1526" s="21">
        <f t="shared" si="206"/>
        <v>0.33478775762330648</v>
      </c>
      <c r="M1526" s="30">
        <v>8000</v>
      </c>
      <c r="N1526" s="23">
        <f t="shared" si="202"/>
        <v>8000</v>
      </c>
      <c r="O1526" s="21">
        <f t="shared" si="207"/>
        <v>0.18647800677627244</v>
      </c>
      <c r="P1526" s="24">
        <v>7600</v>
      </c>
      <c r="Q1526" s="18">
        <f t="shared" si="208"/>
        <v>7600</v>
      </c>
      <c r="R1526" s="21">
        <f t="shared" si="210"/>
        <v>0.12715410643745881</v>
      </c>
    </row>
    <row r="1527" spans="1:18" ht="15.5" x14ac:dyDescent="0.45">
      <c r="A1527" s="12" t="s">
        <v>3097</v>
      </c>
      <c r="B1527" s="25" t="s">
        <v>3098</v>
      </c>
      <c r="C1527" s="14" t="s">
        <v>47</v>
      </c>
      <c r="D1527" s="15">
        <v>5361</v>
      </c>
      <c r="E1527" s="16">
        <f t="shared" si="203"/>
        <v>5441.415</v>
      </c>
      <c r="F1527" s="17">
        <f t="shared" si="204"/>
        <v>5441.415</v>
      </c>
      <c r="G1527" s="18">
        <f t="shared" si="205"/>
        <v>0</v>
      </c>
      <c r="H1527" s="18">
        <v>100</v>
      </c>
      <c r="I1527" s="32" t="s">
        <v>48</v>
      </c>
      <c r="J1527" s="19">
        <v>1</v>
      </c>
      <c r="K1527" s="26">
        <v>8000</v>
      </c>
      <c r="L1527" s="21">
        <f t="shared" si="206"/>
        <v>0.47020581962596125</v>
      </c>
      <c r="M1527" s="22">
        <v>6500</v>
      </c>
      <c r="N1527" s="23">
        <f t="shared" si="202"/>
        <v>6500</v>
      </c>
      <c r="O1527" s="21">
        <f t="shared" si="207"/>
        <v>0.19454222844609353</v>
      </c>
      <c r="P1527" s="24">
        <v>6300</v>
      </c>
      <c r="Q1527" s="18">
        <f t="shared" si="208"/>
        <v>6300</v>
      </c>
      <c r="R1527" s="21">
        <f t="shared" si="210"/>
        <v>0.1577870829554445</v>
      </c>
    </row>
    <row r="1528" spans="1:18" ht="15.5" x14ac:dyDescent="0.45">
      <c r="A1528" s="12" t="s">
        <v>3099</v>
      </c>
      <c r="B1528" s="25" t="s">
        <v>3100</v>
      </c>
      <c r="C1528" s="14" t="str">
        <f>C1527</f>
        <v>OBAT BEBAS TERBATAS</v>
      </c>
      <c r="D1528" s="15">
        <v>6660</v>
      </c>
      <c r="E1528" s="16">
        <f t="shared" si="203"/>
        <v>6759.9</v>
      </c>
      <c r="F1528" s="17">
        <f t="shared" si="204"/>
        <v>6759.9</v>
      </c>
      <c r="G1528" s="18">
        <f t="shared" si="205"/>
        <v>0</v>
      </c>
      <c r="H1528" s="33">
        <v>1</v>
      </c>
      <c r="I1528" s="32" t="s">
        <v>48</v>
      </c>
      <c r="J1528" s="32">
        <v>1</v>
      </c>
      <c r="K1528" s="26">
        <v>10000</v>
      </c>
      <c r="L1528" s="21">
        <f t="shared" si="206"/>
        <v>0.47931182413941043</v>
      </c>
      <c r="M1528" s="22">
        <v>7700</v>
      </c>
      <c r="N1528" s="23">
        <f t="shared" ref="N1528:N1591" si="211">M1528/J1528</f>
        <v>7700</v>
      </c>
      <c r="O1528" s="21">
        <f t="shared" si="207"/>
        <v>0.13907010458734603</v>
      </c>
      <c r="P1528" s="24">
        <v>7500</v>
      </c>
      <c r="Q1528" s="18">
        <f t="shared" si="208"/>
        <v>7500</v>
      </c>
      <c r="R1528" s="21">
        <f t="shared" si="210"/>
        <v>0.10948386810455782</v>
      </c>
    </row>
    <row r="1529" spans="1:18" ht="15.5" x14ac:dyDescent="0.45">
      <c r="A1529" s="12" t="s">
        <v>3101</v>
      </c>
      <c r="B1529" s="25" t="s">
        <v>3102</v>
      </c>
      <c r="C1529" s="14" t="s">
        <v>47</v>
      </c>
      <c r="D1529" s="19">
        <v>5217</v>
      </c>
      <c r="E1529" s="16">
        <f t="shared" si="203"/>
        <v>5295.2550000000001</v>
      </c>
      <c r="F1529" s="17">
        <f t="shared" si="204"/>
        <v>5295.2550000000001</v>
      </c>
      <c r="G1529" s="18">
        <f t="shared" si="205"/>
        <v>0</v>
      </c>
      <c r="H1529" s="18">
        <v>100</v>
      </c>
      <c r="I1529" s="32" t="s">
        <v>48</v>
      </c>
      <c r="J1529" s="32">
        <v>1</v>
      </c>
      <c r="K1529" s="26">
        <v>10000</v>
      </c>
      <c r="L1529" s="21">
        <f t="shared" si="206"/>
        <v>0.88848317975243873</v>
      </c>
      <c r="M1529" s="30">
        <v>6200</v>
      </c>
      <c r="N1529" s="23">
        <f t="shared" si="211"/>
        <v>6200</v>
      </c>
      <c r="O1529" s="21">
        <f t="shared" si="207"/>
        <v>0.17085957144651198</v>
      </c>
      <c r="P1529" s="24">
        <v>6000</v>
      </c>
      <c r="Q1529" s="18">
        <f t="shared" si="208"/>
        <v>6000</v>
      </c>
      <c r="R1529" s="21">
        <f t="shared" si="210"/>
        <v>0.13308990785146321</v>
      </c>
    </row>
    <row r="1530" spans="1:18" ht="15.5" x14ac:dyDescent="0.45">
      <c r="A1530" s="12" t="s">
        <v>3103</v>
      </c>
      <c r="B1530" s="25" t="s">
        <v>3104</v>
      </c>
      <c r="C1530" s="14" t="s">
        <v>24</v>
      </c>
      <c r="D1530" s="15">
        <v>6716</v>
      </c>
      <c r="E1530" s="16">
        <f t="shared" si="203"/>
        <v>6816.74</v>
      </c>
      <c r="F1530" s="17">
        <f t="shared" si="204"/>
        <v>6816.74</v>
      </c>
      <c r="G1530" s="18">
        <f t="shared" si="205"/>
        <v>0</v>
      </c>
      <c r="H1530" s="18">
        <v>100</v>
      </c>
      <c r="I1530" s="32" t="s">
        <v>48</v>
      </c>
      <c r="J1530" s="19">
        <v>1</v>
      </c>
      <c r="K1530" s="26">
        <v>10000</v>
      </c>
      <c r="L1530" s="21">
        <f t="shared" si="206"/>
        <v>0.46697688337827176</v>
      </c>
      <c r="M1530" s="22">
        <v>7850</v>
      </c>
      <c r="N1530" s="23">
        <f t="shared" si="211"/>
        <v>7850</v>
      </c>
      <c r="O1530" s="21">
        <f t="shared" si="207"/>
        <v>0.15157685345194333</v>
      </c>
      <c r="P1530" s="24">
        <v>7650</v>
      </c>
      <c r="Q1530" s="18">
        <f t="shared" si="208"/>
        <v>7650</v>
      </c>
      <c r="R1530" s="21">
        <f t="shared" si="210"/>
        <v>0.12223731578437791</v>
      </c>
    </row>
    <row r="1531" spans="1:18" ht="15.5" x14ac:dyDescent="0.45">
      <c r="A1531" s="12" t="s">
        <v>3105</v>
      </c>
      <c r="B1531" s="25" t="s">
        <v>3106</v>
      </c>
      <c r="C1531" s="14" t="s">
        <v>47</v>
      </c>
      <c r="D1531" s="15">
        <v>16522</v>
      </c>
      <c r="E1531" s="16">
        <f t="shared" si="203"/>
        <v>16769.830000000002</v>
      </c>
      <c r="F1531" s="17">
        <f t="shared" si="204"/>
        <v>838.49150000000009</v>
      </c>
      <c r="G1531" s="18">
        <f t="shared" si="205"/>
        <v>0</v>
      </c>
      <c r="H1531" s="18">
        <v>100</v>
      </c>
      <c r="I1531" s="19" t="s">
        <v>29</v>
      </c>
      <c r="J1531" s="32">
        <v>20</v>
      </c>
      <c r="K1531" s="26">
        <v>2000</v>
      </c>
      <c r="L1531" s="21">
        <f t="shared" si="206"/>
        <v>1.3852358670302558</v>
      </c>
      <c r="M1531" s="22">
        <v>21000</v>
      </c>
      <c r="N1531" s="23">
        <f t="shared" si="211"/>
        <v>1050</v>
      </c>
      <c r="O1531" s="21">
        <f t="shared" si="207"/>
        <v>0.25224883019088434</v>
      </c>
      <c r="P1531" s="24">
        <v>20000</v>
      </c>
      <c r="Q1531" s="18">
        <f t="shared" si="208"/>
        <v>1000</v>
      </c>
      <c r="R1531" s="21">
        <f t="shared" si="210"/>
        <v>0.19261793351512793</v>
      </c>
    </row>
    <row r="1532" spans="1:18" ht="15.5" x14ac:dyDescent="0.45">
      <c r="A1532" s="12" t="s">
        <v>3107</v>
      </c>
      <c r="B1532" s="25" t="s">
        <v>3108</v>
      </c>
      <c r="C1532" s="14" t="s">
        <v>24</v>
      </c>
      <c r="D1532" s="15">
        <v>4096</v>
      </c>
      <c r="E1532" s="16">
        <f t="shared" si="203"/>
        <v>4157.4399999999996</v>
      </c>
      <c r="F1532" s="17">
        <f t="shared" si="204"/>
        <v>4157.4399999999996</v>
      </c>
      <c r="G1532" s="18">
        <f t="shared" si="205"/>
        <v>0</v>
      </c>
      <c r="H1532" s="18">
        <v>100</v>
      </c>
      <c r="I1532" s="32" t="s">
        <v>33</v>
      </c>
      <c r="J1532" s="32">
        <v>1</v>
      </c>
      <c r="K1532" s="26">
        <v>6000</v>
      </c>
      <c r="L1532" s="21">
        <f t="shared" si="206"/>
        <v>0.44319581280788189</v>
      </c>
      <c r="M1532" s="22">
        <v>5200</v>
      </c>
      <c r="N1532" s="23">
        <f t="shared" si="211"/>
        <v>5200</v>
      </c>
      <c r="O1532" s="21">
        <f t="shared" si="207"/>
        <v>0.25076970443349766</v>
      </c>
      <c r="P1532" s="24">
        <v>5000</v>
      </c>
      <c r="Q1532" s="18">
        <f t="shared" si="208"/>
        <v>5000</v>
      </c>
      <c r="R1532" s="21">
        <f t="shared" si="210"/>
        <v>0.20266317733990161</v>
      </c>
    </row>
    <row r="1533" spans="1:18" ht="15.5" x14ac:dyDescent="0.45">
      <c r="A1533" s="12" t="s">
        <v>3109</v>
      </c>
      <c r="B1533" s="25" t="s">
        <v>3110</v>
      </c>
      <c r="C1533" s="14" t="s">
        <v>32</v>
      </c>
      <c r="D1533" s="15">
        <v>1524600</v>
      </c>
      <c r="E1533" s="16">
        <f t="shared" si="203"/>
        <v>1547469</v>
      </c>
      <c r="F1533" s="17">
        <f t="shared" si="204"/>
        <v>154746.9</v>
      </c>
      <c r="G1533" s="18">
        <f t="shared" si="205"/>
        <v>0</v>
      </c>
      <c r="H1533" s="33">
        <v>10</v>
      </c>
      <c r="I1533" s="19" t="s">
        <v>25</v>
      </c>
      <c r="J1533" s="19">
        <v>10</v>
      </c>
      <c r="K1533" s="26">
        <v>200000</v>
      </c>
      <c r="L1533" s="21">
        <f t="shared" si="206"/>
        <v>0.29243299865780836</v>
      </c>
      <c r="M1533" s="22">
        <v>2000000</v>
      </c>
      <c r="N1533" s="23">
        <f t="shared" si="211"/>
        <v>200000</v>
      </c>
      <c r="O1533" s="21">
        <f t="shared" si="207"/>
        <v>0.29243299865780836</v>
      </c>
      <c r="P1533" s="24">
        <v>2000000</v>
      </c>
      <c r="Q1533" s="18">
        <f t="shared" si="208"/>
        <v>200000</v>
      </c>
      <c r="R1533" s="21">
        <f t="shared" si="210"/>
        <v>0.29243299865780836</v>
      </c>
    </row>
    <row r="1534" spans="1:18" ht="15.5" x14ac:dyDescent="0.45">
      <c r="A1534" s="12" t="s">
        <v>3111</v>
      </c>
      <c r="B1534" s="25" t="s">
        <v>3112</v>
      </c>
      <c r="C1534" s="14" t="s">
        <v>32</v>
      </c>
      <c r="D1534" s="15">
        <v>44333</v>
      </c>
      <c r="E1534" s="16">
        <f t="shared" si="203"/>
        <v>44997.995000000003</v>
      </c>
      <c r="F1534" s="17">
        <f t="shared" si="204"/>
        <v>1799.9198000000001</v>
      </c>
      <c r="G1534" s="18">
        <f t="shared" si="205"/>
        <v>0</v>
      </c>
      <c r="H1534" s="33">
        <v>25</v>
      </c>
      <c r="I1534" s="19" t="s">
        <v>25</v>
      </c>
      <c r="J1534" s="19">
        <v>25</v>
      </c>
      <c r="K1534" s="26">
        <v>2500</v>
      </c>
      <c r="L1534" s="21">
        <f t="shared" si="206"/>
        <v>0.38895077436227982</v>
      </c>
      <c r="M1534" s="22">
        <v>52000</v>
      </c>
      <c r="N1534" s="23">
        <f t="shared" si="211"/>
        <v>2080</v>
      </c>
      <c r="O1534" s="21">
        <f t="shared" si="207"/>
        <v>0.15560704426941682</v>
      </c>
      <c r="P1534" s="24">
        <v>52000</v>
      </c>
      <c r="Q1534" s="18">
        <f t="shared" si="208"/>
        <v>2080</v>
      </c>
      <c r="R1534" s="21">
        <f t="shared" si="210"/>
        <v>0.15560704426941682</v>
      </c>
    </row>
    <row r="1535" spans="1:18" ht="15.5" x14ac:dyDescent="0.45">
      <c r="A1535" s="12" t="s">
        <v>3113</v>
      </c>
      <c r="B1535" s="25" t="s">
        <v>3114</v>
      </c>
      <c r="C1535" s="14" t="str">
        <f>C1534</f>
        <v>OBAT KERAS</v>
      </c>
      <c r="D1535" s="15">
        <v>95676</v>
      </c>
      <c r="E1535" s="16">
        <f t="shared" si="203"/>
        <v>97111.14</v>
      </c>
      <c r="F1535" s="17">
        <f t="shared" si="204"/>
        <v>1942.2228</v>
      </c>
      <c r="G1535" s="18">
        <f t="shared" si="205"/>
        <v>0</v>
      </c>
      <c r="H1535" s="18">
        <v>50</v>
      </c>
      <c r="I1535" s="19" t="s">
        <v>29</v>
      </c>
      <c r="J1535" s="32">
        <v>50</v>
      </c>
      <c r="K1535" s="26">
        <v>2500</v>
      </c>
      <c r="L1535" s="21">
        <f t="shared" si="206"/>
        <v>0.28718497177563768</v>
      </c>
      <c r="M1535" s="22">
        <f>2250*50</f>
        <v>112500</v>
      </c>
      <c r="N1535" s="23">
        <f t="shared" si="211"/>
        <v>2250</v>
      </c>
      <c r="O1535" s="21">
        <f t="shared" si="207"/>
        <v>0.15846647459807392</v>
      </c>
      <c r="P1535" s="24">
        <v>110000</v>
      </c>
      <c r="Q1535" s="18">
        <f t="shared" si="208"/>
        <v>2200</v>
      </c>
      <c r="R1535" s="21">
        <f t="shared" si="210"/>
        <v>0.13272277516256117</v>
      </c>
    </row>
    <row r="1536" spans="1:18" ht="15.5" x14ac:dyDescent="0.45">
      <c r="A1536" s="12" t="s">
        <v>3115</v>
      </c>
      <c r="B1536" s="25" t="s">
        <v>3116</v>
      </c>
      <c r="C1536" s="14" t="s">
        <v>32</v>
      </c>
      <c r="D1536" s="122">
        <v>97014</v>
      </c>
      <c r="E1536" s="16">
        <f t="shared" si="203"/>
        <v>98469.21</v>
      </c>
      <c r="F1536" s="17">
        <f t="shared" si="204"/>
        <v>98469.21</v>
      </c>
      <c r="G1536" s="18">
        <f t="shared" si="205"/>
        <v>0</v>
      </c>
      <c r="H1536" s="18">
        <v>1</v>
      </c>
      <c r="I1536" s="19" t="s">
        <v>48</v>
      </c>
      <c r="J1536" s="32">
        <v>1</v>
      </c>
      <c r="K1536" s="26">
        <v>115000</v>
      </c>
      <c r="L1536" s="21">
        <f t="shared" si="206"/>
        <v>0.16787775589953441</v>
      </c>
      <c r="M1536" s="22">
        <v>112000</v>
      </c>
      <c r="N1536" s="23">
        <f t="shared" si="211"/>
        <v>112000</v>
      </c>
      <c r="O1536" s="21">
        <f t="shared" si="207"/>
        <v>0.137411379658677</v>
      </c>
      <c r="P1536" s="24">
        <v>112000</v>
      </c>
      <c r="Q1536" s="18">
        <f t="shared" si="208"/>
        <v>112000</v>
      </c>
      <c r="R1536" s="21">
        <f t="shared" si="210"/>
        <v>0.137411379658677</v>
      </c>
    </row>
    <row r="1537" spans="1:18" ht="15.5" x14ac:dyDescent="0.45">
      <c r="A1537" s="12" t="s">
        <v>3117</v>
      </c>
      <c r="B1537" s="25" t="s">
        <v>3118</v>
      </c>
      <c r="C1537" s="14" t="s">
        <v>24</v>
      </c>
      <c r="D1537" s="15">
        <v>33300</v>
      </c>
      <c r="E1537" s="16">
        <f t="shared" si="203"/>
        <v>33799.5</v>
      </c>
      <c r="F1537" s="17">
        <f t="shared" si="204"/>
        <v>33799.5</v>
      </c>
      <c r="G1537" s="18">
        <f t="shared" si="205"/>
        <v>0</v>
      </c>
      <c r="H1537" s="18">
        <v>3</v>
      </c>
      <c r="I1537" s="32" t="s">
        <v>48</v>
      </c>
      <c r="J1537" s="19">
        <v>1</v>
      </c>
      <c r="K1537" s="26">
        <v>42000</v>
      </c>
      <c r="L1537" s="21">
        <f t="shared" si="206"/>
        <v>0.24262193227710468</v>
      </c>
      <c r="M1537" s="22">
        <v>39000</v>
      </c>
      <c r="N1537" s="23">
        <f t="shared" si="211"/>
        <v>39000</v>
      </c>
      <c r="O1537" s="21">
        <f t="shared" si="207"/>
        <v>0.15386322282874007</v>
      </c>
      <c r="P1537" s="24">
        <v>39000</v>
      </c>
      <c r="Q1537" s="18">
        <f t="shared" si="208"/>
        <v>39000</v>
      </c>
      <c r="R1537" s="21">
        <f t="shared" si="210"/>
        <v>0.15386322282874007</v>
      </c>
    </row>
    <row r="1538" spans="1:18" ht="15.5" x14ac:dyDescent="0.45">
      <c r="A1538" s="12" t="s">
        <v>3119</v>
      </c>
      <c r="B1538" s="25" t="s">
        <v>3120</v>
      </c>
      <c r="C1538" s="14" t="s">
        <v>32</v>
      </c>
      <c r="D1538" s="122">
        <v>45603</v>
      </c>
      <c r="E1538" s="16">
        <f t="shared" si="203"/>
        <v>46287.044999999998</v>
      </c>
      <c r="F1538" s="17">
        <f t="shared" si="204"/>
        <v>4628.7044999999998</v>
      </c>
      <c r="G1538" s="18">
        <f t="shared" si="205"/>
        <v>0</v>
      </c>
      <c r="H1538" s="18">
        <v>100</v>
      </c>
      <c r="I1538" s="19" t="s">
        <v>29</v>
      </c>
      <c r="J1538" s="32">
        <v>10</v>
      </c>
      <c r="K1538" s="26">
        <v>10000</v>
      </c>
      <c r="L1538" s="21">
        <f t="shared" si="206"/>
        <v>1.1604317147486949</v>
      </c>
      <c r="M1538" s="22">
        <v>70000</v>
      </c>
      <c r="N1538" s="23">
        <f t="shared" si="211"/>
        <v>7000</v>
      </c>
      <c r="O1538" s="21">
        <f t="shared" si="207"/>
        <v>0.51230220032408647</v>
      </c>
      <c r="P1538" s="24">
        <v>53000</v>
      </c>
      <c r="Q1538" s="18">
        <f t="shared" si="208"/>
        <v>5300</v>
      </c>
      <c r="R1538" s="21">
        <f t="shared" si="210"/>
        <v>0.1450288088168083</v>
      </c>
    </row>
    <row r="1539" spans="1:18" ht="15.5" x14ac:dyDescent="0.45">
      <c r="A1539" s="12" t="s">
        <v>3121</v>
      </c>
      <c r="B1539" s="25" t="s">
        <v>3122</v>
      </c>
      <c r="C1539" s="14" t="s">
        <v>10</v>
      </c>
      <c r="D1539" s="27">
        <v>6993</v>
      </c>
      <c r="E1539" s="16">
        <f t="shared" si="203"/>
        <v>7097.8950000000004</v>
      </c>
      <c r="F1539" s="17">
        <f t="shared" si="204"/>
        <v>7097.8950000000004</v>
      </c>
      <c r="G1539" s="18">
        <f t="shared" si="205"/>
        <v>0</v>
      </c>
      <c r="H1539" s="18">
        <v>100</v>
      </c>
      <c r="I1539" s="42" t="s">
        <v>215</v>
      </c>
      <c r="J1539" s="19">
        <v>1</v>
      </c>
      <c r="K1539" s="29">
        <v>15000</v>
      </c>
      <c r="L1539" s="21">
        <f t="shared" si="206"/>
        <v>1.1133026059134432</v>
      </c>
      <c r="M1539" s="30">
        <v>10000</v>
      </c>
      <c r="N1539" s="23">
        <f t="shared" si="211"/>
        <v>10000</v>
      </c>
      <c r="O1539" s="21">
        <f t="shared" si="207"/>
        <v>0.40886840394229546</v>
      </c>
      <c r="P1539" s="24">
        <v>9000</v>
      </c>
      <c r="Q1539" s="18">
        <f t="shared" si="208"/>
        <v>9000</v>
      </c>
      <c r="R1539" s="21">
        <f t="shared" si="210"/>
        <v>0.26798156354806596</v>
      </c>
    </row>
    <row r="1540" spans="1:18" ht="15.5" x14ac:dyDescent="0.45">
      <c r="A1540" s="12" t="s">
        <v>3123</v>
      </c>
      <c r="B1540" s="25" t="s">
        <v>3124</v>
      </c>
      <c r="C1540" s="14" t="s">
        <v>32</v>
      </c>
      <c r="D1540" s="106">
        <v>44400</v>
      </c>
      <c r="E1540" s="16">
        <f t="shared" si="203"/>
        <v>45066</v>
      </c>
      <c r="F1540" s="17">
        <f t="shared" si="204"/>
        <v>45066</v>
      </c>
      <c r="G1540" s="18">
        <f t="shared" si="205"/>
        <v>0</v>
      </c>
      <c r="H1540" s="18">
        <v>1</v>
      </c>
      <c r="I1540" s="19" t="s">
        <v>48</v>
      </c>
      <c r="J1540" s="19">
        <v>1</v>
      </c>
      <c r="K1540" s="26">
        <v>55000</v>
      </c>
      <c r="L1540" s="21">
        <f t="shared" si="206"/>
        <v>0.22043225491501353</v>
      </c>
      <c r="M1540" s="22">
        <v>52000</v>
      </c>
      <c r="N1540" s="23">
        <f t="shared" si="211"/>
        <v>52000</v>
      </c>
      <c r="O1540" s="21">
        <f t="shared" si="207"/>
        <v>0.15386322282874007</v>
      </c>
      <c r="P1540" s="24">
        <v>52000</v>
      </c>
      <c r="Q1540" s="18">
        <f t="shared" si="208"/>
        <v>52000</v>
      </c>
      <c r="R1540" s="21">
        <f t="shared" si="210"/>
        <v>0.15386322282874007</v>
      </c>
    </row>
    <row r="1541" spans="1:18" ht="15.5" x14ac:dyDescent="0.45">
      <c r="A1541" s="12" t="s">
        <v>3125</v>
      </c>
      <c r="B1541" s="25" t="s">
        <v>3126</v>
      </c>
      <c r="C1541" s="14" t="s">
        <v>32</v>
      </c>
      <c r="D1541" s="106">
        <v>3005</v>
      </c>
      <c r="E1541" s="16">
        <f t="shared" si="203"/>
        <v>3050.0749999999998</v>
      </c>
      <c r="F1541" s="17">
        <f t="shared" si="204"/>
        <v>3050.0749999999998</v>
      </c>
      <c r="G1541" s="18">
        <f t="shared" si="205"/>
        <v>0</v>
      </c>
      <c r="H1541" s="18">
        <v>100</v>
      </c>
      <c r="I1541" s="19" t="s">
        <v>33</v>
      </c>
      <c r="J1541" s="32">
        <v>1</v>
      </c>
      <c r="K1541" s="26">
        <v>5000</v>
      </c>
      <c r="L1541" s="21">
        <f t="shared" si="206"/>
        <v>0.63930395154217534</v>
      </c>
      <c r="M1541" s="22">
        <v>4000</v>
      </c>
      <c r="N1541" s="23">
        <f t="shared" si="211"/>
        <v>4000</v>
      </c>
      <c r="O1541" s="21">
        <f t="shared" si="207"/>
        <v>0.31144316123374022</v>
      </c>
      <c r="P1541" s="24">
        <v>3500</v>
      </c>
      <c r="Q1541" s="18">
        <f t="shared" si="208"/>
        <v>3500</v>
      </c>
      <c r="R1541" s="21">
        <f t="shared" si="210"/>
        <v>0.14751276607952271</v>
      </c>
    </row>
    <row r="1542" spans="1:18" ht="15.5" x14ac:dyDescent="0.45">
      <c r="A1542" s="12" t="s">
        <v>3127</v>
      </c>
      <c r="B1542" s="25" t="s">
        <v>3128</v>
      </c>
      <c r="C1542" s="14" t="s">
        <v>32</v>
      </c>
      <c r="D1542" s="15">
        <v>84887</v>
      </c>
      <c r="E1542" s="16">
        <f t="shared" si="203"/>
        <v>86160.304999999993</v>
      </c>
      <c r="F1542" s="17">
        <f t="shared" si="204"/>
        <v>86160.304999999993</v>
      </c>
      <c r="G1542" s="18">
        <f t="shared" si="205"/>
        <v>0</v>
      </c>
      <c r="H1542" s="33">
        <v>5</v>
      </c>
      <c r="I1542" s="19" t="s">
        <v>48</v>
      </c>
      <c r="J1542" s="19">
        <v>1</v>
      </c>
      <c r="K1542" s="26">
        <v>110000</v>
      </c>
      <c r="L1542" s="21">
        <f t="shared" si="206"/>
        <v>0.27669000243209457</v>
      </c>
      <c r="M1542" s="22">
        <v>110000</v>
      </c>
      <c r="N1542" s="23">
        <f t="shared" si="211"/>
        <v>110000</v>
      </c>
      <c r="O1542" s="21">
        <f t="shared" si="207"/>
        <v>0.27669000243209457</v>
      </c>
      <c r="P1542" s="24">
        <v>108000</v>
      </c>
      <c r="Q1542" s="18">
        <f t="shared" si="208"/>
        <v>108000</v>
      </c>
      <c r="R1542" s="21">
        <f t="shared" si="210"/>
        <v>0.25347745693332918</v>
      </c>
    </row>
    <row r="1543" spans="1:18" ht="15.5" x14ac:dyDescent="0.45">
      <c r="A1543" s="12" t="s">
        <v>3129</v>
      </c>
      <c r="B1543" s="25" t="s">
        <v>3130</v>
      </c>
      <c r="C1543" s="14" t="s">
        <v>10</v>
      </c>
      <c r="D1543" s="31">
        <v>40699</v>
      </c>
      <c r="E1543" s="16">
        <f t="shared" ref="E1543:E1607" si="212">(D1543*1.5%)+D1543</f>
        <v>41309.485000000001</v>
      </c>
      <c r="F1543" s="17">
        <f t="shared" si="204"/>
        <v>41309.485000000001</v>
      </c>
      <c r="G1543" s="18">
        <f t="shared" si="205"/>
        <v>0</v>
      </c>
      <c r="H1543" s="33">
        <v>2</v>
      </c>
      <c r="I1543" s="32" t="s">
        <v>48</v>
      </c>
      <c r="J1543" s="19">
        <v>1</v>
      </c>
      <c r="K1543" s="26">
        <v>50000</v>
      </c>
      <c r="L1543" s="21">
        <f t="shared" si="206"/>
        <v>0.21037577689482209</v>
      </c>
      <c r="M1543" s="22">
        <v>50000</v>
      </c>
      <c r="N1543" s="23">
        <f t="shared" si="211"/>
        <v>50000</v>
      </c>
      <c r="O1543" s="21">
        <f t="shared" si="207"/>
        <v>0.21037577689482209</v>
      </c>
      <c r="P1543" s="24">
        <v>47000</v>
      </c>
      <c r="Q1543" s="18">
        <f t="shared" si="208"/>
        <v>47000</v>
      </c>
      <c r="R1543" s="21">
        <f t="shared" si="210"/>
        <v>0.13775323028113276</v>
      </c>
    </row>
    <row r="1544" spans="1:18" ht="15.5" x14ac:dyDescent="0.45">
      <c r="A1544" s="12" t="s">
        <v>3131</v>
      </c>
      <c r="B1544" s="14" t="s">
        <v>3132</v>
      </c>
      <c r="C1544" s="14" t="s">
        <v>32</v>
      </c>
      <c r="D1544" s="31">
        <v>2358</v>
      </c>
      <c r="E1544" s="16">
        <f t="shared" si="212"/>
        <v>2393.37</v>
      </c>
      <c r="F1544" s="17">
        <f t="shared" si="204"/>
        <v>2393.37</v>
      </c>
      <c r="G1544" s="18">
        <f t="shared" si="205"/>
        <v>0</v>
      </c>
      <c r="H1544" s="33">
        <v>2</v>
      </c>
      <c r="I1544" s="32" t="s">
        <v>262</v>
      </c>
      <c r="J1544" s="19">
        <v>1</v>
      </c>
      <c r="K1544" s="26">
        <v>6000</v>
      </c>
      <c r="L1544" s="21">
        <f t="shared" si="206"/>
        <v>1.5069253813660237</v>
      </c>
      <c r="M1544" s="22">
        <v>5000</v>
      </c>
      <c r="N1544" s="23">
        <f t="shared" si="211"/>
        <v>5000</v>
      </c>
      <c r="O1544" s="21">
        <f t="shared" si="207"/>
        <v>1.0891044844716864</v>
      </c>
      <c r="P1544" s="24">
        <v>4500</v>
      </c>
      <c r="Q1544" s="18">
        <f t="shared" si="208"/>
        <v>4500</v>
      </c>
      <c r="R1544" s="21">
        <f t="shared" si="210"/>
        <v>0.88019403602451785</v>
      </c>
    </row>
    <row r="1545" spans="1:18" ht="15.5" x14ac:dyDescent="0.45">
      <c r="A1545" s="12" t="s">
        <v>3133</v>
      </c>
      <c r="B1545" s="25" t="s">
        <v>3134</v>
      </c>
      <c r="C1545" s="14" t="s">
        <v>47</v>
      </c>
      <c r="D1545" s="15">
        <v>5217</v>
      </c>
      <c r="E1545" s="16">
        <f t="shared" si="212"/>
        <v>5295.2550000000001</v>
      </c>
      <c r="F1545" s="17">
        <f t="shared" si="204"/>
        <v>5295.2550000000001</v>
      </c>
      <c r="G1545" s="18">
        <f t="shared" si="205"/>
        <v>0</v>
      </c>
      <c r="H1545" s="18">
        <v>1</v>
      </c>
      <c r="I1545" s="19" t="s">
        <v>48</v>
      </c>
      <c r="J1545" s="32">
        <v>1</v>
      </c>
      <c r="K1545" s="26">
        <v>8000</v>
      </c>
      <c r="L1545" s="21">
        <f t="shared" si="206"/>
        <v>0.51078654380195099</v>
      </c>
      <c r="M1545" s="22">
        <v>6300</v>
      </c>
      <c r="N1545" s="23">
        <f t="shared" si="211"/>
        <v>6300</v>
      </c>
      <c r="O1545" s="21">
        <f t="shared" si="207"/>
        <v>0.18974440324403638</v>
      </c>
      <c r="P1545" s="24">
        <v>6000</v>
      </c>
      <c r="Q1545" s="18">
        <f t="shared" si="208"/>
        <v>6000</v>
      </c>
      <c r="R1545" s="21">
        <f t="shared" si="210"/>
        <v>0.13308990785146321</v>
      </c>
    </row>
    <row r="1546" spans="1:18" ht="15.5" x14ac:dyDescent="0.45">
      <c r="A1546" s="12" t="s">
        <v>3135</v>
      </c>
      <c r="B1546" s="25" t="s">
        <v>3136</v>
      </c>
      <c r="C1546" s="14" t="s">
        <v>47</v>
      </c>
      <c r="D1546" s="31">
        <v>29970</v>
      </c>
      <c r="E1546" s="16">
        <f t="shared" si="212"/>
        <v>30419.55</v>
      </c>
      <c r="F1546" s="17">
        <f t="shared" si="204"/>
        <v>30419.55</v>
      </c>
      <c r="G1546" s="18">
        <f t="shared" si="205"/>
        <v>0</v>
      </c>
      <c r="H1546" s="33">
        <v>2</v>
      </c>
      <c r="I1546" s="32" t="s">
        <v>48</v>
      </c>
      <c r="J1546" s="19">
        <v>1</v>
      </c>
      <c r="K1546" s="26">
        <v>37000</v>
      </c>
      <c r="L1546" s="21">
        <f t="shared" si="206"/>
        <v>0.21632305540351521</v>
      </c>
      <c r="M1546" s="22">
        <v>35000</v>
      </c>
      <c r="N1546" s="23">
        <f t="shared" si="211"/>
        <v>35000</v>
      </c>
      <c r="O1546" s="21">
        <f t="shared" si="207"/>
        <v>0.15057586321954142</v>
      </c>
      <c r="P1546" s="24">
        <v>34000</v>
      </c>
      <c r="Q1546" s="18">
        <f t="shared" si="208"/>
        <v>34000</v>
      </c>
      <c r="R1546" s="21">
        <f t="shared" si="210"/>
        <v>0.11770226712755451</v>
      </c>
    </row>
    <row r="1547" spans="1:18" ht="15.5" x14ac:dyDescent="0.45">
      <c r="A1547" s="12" t="s">
        <v>3137</v>
      </c>
      <c r="B1547" s="25" t="s">
        <v>3138</v>
      </c>
      <c r="C1547" s="14" t="s">
        <v>47</v>
      </c>
      <c r="D1547" s="15">
        <v>9824</v>
      </c>
      <c r="E1547" s="16">
        <f t="shared" si="212"/>
        <v>9971.36</v>
      </c>
      <c r="F1547" s="17">
        <f t="shared" si="204"/>
        <v>9971.36</v>
      </c>
      <c r="G1547" s="18">
        <f t="shared" si="205"/>
        <v>0</v>
      </c>
      <c r="H1547" s="18">
        <v>1</v>
      </c>
      <c r="I1547" s="19" t="s">
        <v>48</v>
      </c>
      <c r="J1547" s="32">
        <v>1</v>
      </c>
      <c r="K1547" s="26">
        <v>13000</v>
      </c>
      <c r="L1547" s="21">
        <f t="shared" si="206"/>
        <v>0.30373389387204947</v>
      </c>
      <c r="M1547" s="22">
        <v>12000</v>
      </c>
      <c r="N1547" s="23">
        <f t="shared" si="211"/>
        <v>12000</v>
      </c>
      <c r="O1547" s="21">
        <f t="shared" si="207"/>
        <v>0.2034466712665072</v>
      </c>
      <c r="P1547" s="24">
        <v>11500</v>
      </c>
      <c r="Q1547" s="18">
        <f t="shared" si="208"/>
        <v>11500</v>
      </c>
      <c r="R1547" s="21">
        <f t="shared" si="210"/>
        <v>0.15330305996373608</v>
      </c>
    </row>
    <row r="1548" spans="1:18" ht="15.5" x14ac:dyDescent="0.45">
      <c r="A1548" s="12" t="s">
        <v>3139</v>
      </c>
      <c r="B1548" s="25" t="s">
        <v>3140</v>
      </c>
      <c r="C1548" s="14" t="str">
        <f>C1545</f>
        <v>OBAT BEBAS TERBATAS</v>
      </c>
      <c r="D1548" s="15">
        <v>1800</v>
      </c>
      <c r="E1548" s="16">
        <f t="shared" si="212"/>
        <v>1827</v>
      </c>
      <c r="F1548" s="17">
        <f t="shared" si="204"/>
        <v>1827</v>
      </c>
      <c r="G1548" s="18">
        <f t="shared" si="205"/>
        <v>0</v>
      </c>
      <c r="H1548" s="18">
        <v>100</v>
      </c>
      <c r="I1548" s="19" t="s">
        <v>262</v>
      </c>
      <c r="J1548" s="32">
        <v>1</v>
      </c>
      <c r="K1548" s="26">
        <v>5000</v>
      </c>
      <c r="L1548" s="21">
        <f t="shared" si="206"/>
        <v>1.7367268746579092</v>
      </c>
      <c r="M1548" s="22">
        <v>3000</v>
      </c>
      <c r="N1548" s="23">
        <f t="shared" si="211"/>
        <v>3000</v>
      </c>
      <c r="O1548" s="21">
        <f t="shared" si="207"/>
        <v>0.64203612479474548</v>
      </c>
      <c r="P1548" s="24">
        <v>2500</v>
      </c>
      <c r="Q1548" s="18">
        <f t="shared" si="208"/>
        <v>2500</v>
      </c>
      <c r="R1548" s="21">
        <f t="shared" si="210"/>
        <v>0.36836343732895455</v>
      </c>
    </row>
    <row r="1549" spans="1:18" ht="15.5" x14ac:dyDescent="0.45">
      <c r="A1549" s="12" t="s">
        <v>3141</v>
      </c>
      <c r="B1549" s="25" t="s">
        <v>3142</v>
      </c>
      <c r="C1549" s="14" t="s">
        <v>32</v>
      </c>
      <c r="D1549" s="15">
        <v>4777</v>
      </c>
      <c r="E1549" s="16">
        <f t="shared" si="212"/>
        <v>4848.6549999999997</v>
      </c>
      <c r="F1549" s="17">
        <f t="shared" si="204"/>
        <v>4848.6549999999997</v>
      </c>
      <c r="G1549" s="18">
        <f t="shared" si="205"/>
        <v>0</v>
      </c>
      <c r="H1549" s="18">
        <v>1</v>
      </c>
      <c r="I1549" s="19" t="s">
        <v>48</v>
      </c>
      <c r="J1549" s="32">
        <v>1</v>
      </c>
      <c r="K1549" s="26">
        <v>10000</v>
      </c>
      <c r="L1549" s="21">
        <f t="shared" si="206"/>
        <v>1.0624276216806519</v>
      </c>
      <c r="M1549" s="22">
        <v>5800</v>
      </c>
      <c r="N1549" s="23">
        <f t="shared" si="211"/>
        <v>5800</v>
      </c>
      <c r="O1549" s="21">
        <f t="shared" si="207"/>
        <v>0.19620802057477801</v>
      </c>
      <c r="P1549" s="24">
        <v>5500</v>
      </c>
      <c r="Q1549" s="18">
        <f t="shared" si="208"/>
        <v>5500</v>
      </c>
      <c r="R1549" s="21">
        <f t="shared" si="210"/>
        <v>0.13433519192435847</v>
      </c>
    </row>
    <row r="1550" spans="1:18" ht="15.5" x14ac:dyDescent="0.45">
      <c r="A1550" s="12" t="s">
        <v>3143</v>
      </c>
      <c r="B1550" s="25" t="s">
        <v>3144</v>
      </c>
      <c r="C1550" s="14" t="s">
        <v>32</v>
      </c>
      <c r="D1550" s="15">
        <v>52118</v>
      </c>
      <c r="E1550" s="16">
        <f t="shared" si="212"/>
        <v>52899.77</v>
      </c>
      <c r="F1550" s="17">
        <f t="shared" si="204"/>
        <v>5289.9769999999999</v>
      </c>
      <c r="G1550" s="18">
        <f t="shared" si="205"/>
        <v>0</v>
      </c>
      <c r="H1550" s="18">
        <v>10</v>
      </c>
      <c r="I1550" s="19" t="s">
        <v>29</v>
      </c>
      <c r="J1550" s="32">
        <v>10</v>
      </c>
      <c r="K1550" s="26">
        <v>8000</v>
      </c>
      <c r="L1550" s="21">
        <f t="shared" si="206"/>
        <v>0.51229390978448497</v>
      </c>
      <c r="M1550" s="22">
        <v>62000</v>
      </c>
      <c r="N1550" s="23">
        <f t="shared" si="211"/>
        <v>6200</v>
      </c>
      <c r="O1550" s="21">
        <f t="shared" si="207"/>
        <v>0.17202778008297581</v>
      </c>
      <c r="P1550" s="24">
        <v>59000</v>
      </c>
      <c r="Q1550" s="18">
        <f t="shared" si="208"/>
        <v>5900</v>
      </c>
      <c r="R1550" s="21">
        <f t="shared" si="210"/>
        <v>0.11531675846605763</v>
      </c>
    </row>
    <row r="1551" spans="1:18" ht="15.5" x14ac:dyDescent="0.45">
      <c r="A1551" s="12" t="s">
        <v>3145</v>
      </c>
      <c r="B1551" s="25" t="s">
        <v>3146</v>
      </c>
      <c r="C1551" s="14" t="s">
        <v>24</v>
      </c>
      <c r="D1551" s="15">
        <v>23751</v>
      </c>
      <c r="E1551" s="16">
        <f t="shared" si="212"/>
        <v>24107.264999999999</v>
      </c>
      <c r="F1551" s="17">
        <f t="shared" si="204"/>
        <v>24107.264999999999</v>
      </c>
      <c r="G1551" s="18">
        <f t="shared" si="205"/>
        <v>0</v>
      </c>
      <c r="H1551" s="18">
        <v>4</v>
      </c>
      <c r="I1551" s="19" t="s">
        <v>48</v>
      </c>
      <c r="J1551" s="32">
        <v>1</v>
      </c>
      <c r="K1551" s="26">
        <v>29000</v>
      </c>
      <c r="L1551" s="21">
        <f t="shared" si="206"/>
        <v>0.20295686798149856</v>
      </c>
      <c r="M1551" s="22">
        <v>28000</v>
      </c>
      <c r="N1551" s="23">
        <f t="shared" si="211"/>
        <v>28000</v>
      </c>
      <c r="O1551" s="21">
        <f t="shared" si="207"/>
        <v>0.1614755966717917</v>
      </c>
      <c r="P1551" s="24">
        <v>27000</v>
      </c>
      <c r="Q1551" s="18">
        <f t="shared" si="208"/>
        <v>27000</v>
      </c>
      <c r="R1551" s="21">
        <f t="shared" si="210"/>
        <v>0.11999432536208486</v>
      </c>
    </row>
    <row r="1552" spans="1:18" ht="15.5" x14ac:dyDescent="0.45">
      <c r="A1552" s="12" t="s">
        <v>3147</v>
      </c>
      <c r="B1552" s="25" t="s">
        <v>3148</v>
      </c>
      <c r="C1552" s="14" t="s">
        <v>32</v>
      </c>
      <c r="D1552" s="122">
        <v>19259</v>
      </c>
      <c r="E1552" s="16">
        <f t="shared" si="212"/>
        <v>19547.884999999998</v>
      </c>
      <c r="F1552" s="17">
        <f t="shared" si="204"/>
        <v>19547.884999999998</v>
      </c>
      <c r="G1552" s="18">
        <f t="shared" si="205"/>
        <v>0</v>
      </c>
      <c r="H1552" s="18">
        <v>1</v>
      </c>
      <c r="I1552" s="19" t="s">
        <v>48</v>
      </c>
      <c r="J1552" s="32">
        <v>1</v>
      </c>
      <c r="K1552" s="26">
        <v>24000</v>
      </c>
      <c r="L1552" s="21">
        <f t="shared" si="206"/>
        <v>0.22775430692374146</v>
      </c>
      <c r="M1552" s="22">
        <v>23000</v>
      </c>
      <c r="N1552" s="23">
        <f t="shared" si="211"/>
        <v>23000</v>
      </c>
      <c r="O1552" s="21">
        <f t="shared" si="207"/>
        <v>0.17659787746858557</v>
      </c>
      <c r="P1552" s="24">
        <v>22000</v>
      </c>
      <c r="Q1552" s="18">
        <f t="shared" si="208"/>
        <v>22000</v>
      </c>
      <c r="R1552" s="21">
        <f t="shared" si="210"/>
        <v>0.12544144801342968</v>
      </c>
    </row>
    <row r="1553" spans="1:18" ht="15.5" x14ac:dyDescent="0.45">
      <c r="A1553" s="12" t="s">
        <v>3149</v>
      </c>
      <c r="B1553" s="25" t="s">
        <v>3150</v>
      </c>
      <c r="C1553" s="14" t="s">
        <v>32</v>
      </c>
      <c r="D1553" s="122">
        <v>28638</v>
      </c>
      <c r="E1553" s="16">
        <f t="shared" si="212"/>
        <v>29067.57</v>
      </c>
      <c r="F1553" s="17">
        <f t="shared" si="204"/>
        <v>2906.7570000000001</v>
      </c>
      <c r="G1553" s="18">
        <f t="shared" si="205"/>
        <v>0</v>
      </c>
      <c r="H1553" s="18">
        <v>1</v>
      </c>
      <c r="I1553" s="19" t="s">
        <v>29</v>
      </c>
      <c r="J1553" s="32">
        <v>10</v>
      </c>
      <c r="K1553" s="26">
        <v>5000</v>
      </c>
      <c r="L1553" s="21">
        <f t="shared" si="206"/>
        <v>0.72013002806908177</v>
      </c>
      <c r="M1553" s="22">
        <v>35000</v>
      </c>
      <c r="N1553" s="23">
        <f t="shared" si="211"/>
        <v>3500</v>
      </c>
      <c r="O1553" s="21">
        <f t="shared" si="207"/>
        <v>0.20409101964835724</v>
      </c>
      <c r="P1553" s="24">
        <v>33000</v>
      </c>
      <c r="Q1553" s="18">
        <f t="shared" si="208"/>
        <v>3300</v>
      </c>
      <c r="R1553" s="21">
        <f t="shared" si="210"/>
        <v>0.13528581852559396</v>
      </c>
    </row>
    <row r="1554" spans="1:18" ht="15.5" x14ac:dyDescent="0.45">
      <c r="A1554" s="12" t="s">
        <v>3151</v>
      </c>
      <c r="B1554" s="25" t="s">
        <v>3152</v>
      </c>
      <c r="C1554" s="14" t="s">
        <v>47</v>
      </c>
      <c r="D1554" s="31">
        <v>26640</v>
      </c>
      <c r="E1554" s="16">
        <f t="shared" si="212"/>
        <v>27039.599999999999</v>
      </c>
      <c r="F1554" s="17">
        <f t="shared" ref="F1554:F1618" si="213">E1554/J1554</f>
        <v>27039.599999999999</v>
      </c>
      <c r="G1554" s="18">
        <f t="shared" ref="G1554:G1618" si="214">F1554*T1554</f>
        <v>0</v>
      </c>
      <c r="H1554" s="33">
        <v>2</v>
      </c>
      <c r="I1554" s="32" t="s">
        <v>48</v>
      </c>
      <c r="J1554" s="19">
        <v>1</v>
      </c>
      <c r="K1554" s="26">
        <v>33000</v>
      </c>
      <c r="L1554" s="21">
        <f t="shared" ref="L1554:L1618" si="215">(K1554-F1554)/F1554</f>
        <v>0.22043225491501361</v>
      </c>
      <c r="M1554" s="22">
        <v>32000</v>
      </c>
      <c r="N1554" s="23">
        <f t="shared" si="211"/>
        <v>32000</v>
      </c>
      <c r="O1554" s="21">
        <f t="shared" ref="O1554:O1618" si="216">(N1554-F1554)/F1554</f>
        <v>0.18344945931152834</v>
      </c>
      <c r="P1554" s="24">
        <v>30000</v>
      </c>
      <c r="Q1554" s="18">
        <f t="shared" si="208"/>
        <v>30000</v>
      </c>
      <c r="R1554" s="21">
        <f t="shared" si="210"/>
        <v>0.10948386810455782</v>
      </c>
    </row>
    <row r="1555" spans="1:18" ht="15.5" x14ac:dyDescent="0.45">
      <c r="A1555" s="12" t="s">
        <v>3153</v>
      </c>
      <c r="B1555" s="25" t="s">
        <v>3154</v>
      </c>
      <c r="C1555" s="14" t="s">
        <v>47</v>
      </c>
      <c r="D1555" s="31">
        <v>44400</v>
      </c>
      <c r="E1555" s="16">
        <f t="shared" si="212"/>
        <v>45066</v>
      </c>
      <c r="F1555" s="17">
        <f t="shared" si="213"/>
        <v>45066</v>
      </c>
      <c r="G1555" s="18">
        <f t="shared" si="214"/>
        <v>0</v>
      </c>
      <c r="H1555" s="33">
        <v>2</v>
      </c>
      <c r="I1555" s="32" t="s">
        <v>48</v>
      </c>
      <c r="J1555" s="19">
        <v>1</v>
      </c>
      <c r="K1555" s="26">
        <v>54000</v>
      </c>
      <c r="L1555" s="21">
        <f t="shared" si="215"/>
        <v>0.19824257755292238</v>
      </c>
      <c r="M1555" s="22">
        <v>53000</v>
      </c>
      <c r="N1555" s="23">
        <f t="shared" si="211"/>
        <v>53000</v>
      </c>
      <c r="O1555" s="21">
        <f t="shared" si="216"/>
        <v>0.17605290019083122</v>
      </c>
      <c r="P1555" s="24">
        <v>50000</v>
      </c>
      <c r="Q1555" s="18">
        <f t="shared" si="208"/>
        <v>50000</v>
      </c>
      <c r="R1555" s="21">
        <f t="shared" si="210"/>
        <v>0.10948386810455776</v>
      </c>
    </row>
    <row r="1556" spans="1:18" ht="15.5" x14ac:dyDescent="0.45">
      <c r="A1556" s="12" t="s">
        <v>3155</v>
      </c>
      <c r="B1556" s="25" t="s">
        <v>3156</v>
      </c>
      <c r="C1556" s="14" t="s">
        <v>24</v>
      </c>
      <c r="D1556" s="15">
        <v>10823</v>
      </c>
      <c r="E1556" s="16">
        <f t="shared" si="212"/>
        <v>10985.344999999999</v>
      </c>
      <c r="F1556" s="17">
        <f t="shared" si="213"/>
        <v>10985.344999999999</v>
      </c>
      <c r="G1556" s="18">
        <f t="shared" si="214"/>
        <v>0</v>
      </c>
      <c r="H1556" s="18">
        <v>3</v>
      </c>
      <c r="I1556" s="32" t="s">
        <v>48</v>
      </c>
      <c r="J1556" s="32">
        <v>1</v>
      </c>
      <c r="K1556" s="26">
        <v>20000</v>
      </c>
      <c r="L1556" s="21">
        <f t="shared" si="215"/>
        <v>0.82060736371957377</v>
      </c>
      <c r="M1556" s="22">
        <v>18000</v>
      </c>
      <c r="N1556" s="23">
        <f t="shared" si="211"/>
        <v>18000</v>
      </c>
      <c r="O1556" s="21">
        <f t="shared" si="216"/>
        <v>0.63854662734761636</v>
      </c>
      <c r="P1556" s="24">
        <v>15000</v>
      </c>
      <c r="Q1556" s="18">
        <f t="shared" si="208"/>
        <v>15000</v>
      </c>
      <c r="R1556" s="21">
        <f t="shared" si="210"/>
        <v>0.36545552278968035</v>
      </c>
    </row>
    <row r="1557" spans="1:18" ht="15.5" x14ac:dyDescent="0.45">
      <c r="A1557" s="12" t="s">
        <v>3157</v>
      </c>
      <c r="B1557" s="25" t="s">
        <v>3158</v>
      </c>
      <c r="C1557" s="14" t="s">
        <v>24</v>
      </c>
      <c r="D1557" s="122">
        <v>129260</v>
      </c>
      <c r="E1557" s="16">
        <f t="shared" si="212"/>
        <v>131198.9</v>
      </c>
      <c r="F1557" s="17">
        <f t="shared" si="213"/>
        <v>26239.78</v>
      </c>
      <c r="G1557" s="18">
        <f t="shared" si="214"/>
        <v>0</v>
      </c>
      <c r="H1557" s="18">
        <v>5</v>
      </c>
      <c r="I1557" s="19" t="s">
        <v>29</v>
      </c>
      <c r="J1557" s="32">
        <v>5</v>
      </c>
      <c r="K1557" s="26">
        <v>32000</v>
      </c>
      <c r="L1557" s="21">
        <f t="shared" si="215"/>
        <v>0.21952241977638537</v>
      </c>
      <c r="M1557" s="22">
        <v>150000</v>
      </c>
      <c r="N1557" s="23">
        <f t="shared" si="211"/>
        <v>30000</v>
      </c>
      <c r="O1557" s="21">
        <f t="shared" si="216"/>
        <v>0.14330226854036129</v>
      </c>
      <c r="P1557" s="24">
        <v>145000</v>
      </c>
      <c r="Q1557" s="18">
        <f t="shared" ref="Q1557:Q1620" si="217">P1557/J1557</f>
        <v>29000</v>
      </c>
      <c r="R1557" s="21">
        <f t="shared" si="210"/>
        <v>0.10519219292234924</v>
      </c>
    </row>
    <row r="1558" spans="1:18" ht="15.5" x14ac:dyDescent="0.45">
      <c r="A1558" s="12" t="s">
        <v>3159</v>
      </c>
      <c r="B1558" s="25" t="s">
        <v>3160</v>
      </c>
      <c r="C1558" s="14" t="s">
        <v>47</v>
      </c>
      <c r="D1558" s="15">
        <v>5106</v>
      </c>
      <c r="E1558" s="16">
        <f t="shared" si="212"/>
        <v>5182.59</v>
      </c>
      <c r="F1558" s="17">
        <f t="shared" si="213"/>
        <v>5182.59</v>
      </c>
      <c r="G1558" s="18">
        <f t="shared" si="214"/>
        <v>0</v>
      </c>
      <c r="H1558" s="18">
        <v>100</v>
      </c>
      <c r="I1558" s="32" t="s">
        <v>48</v>
      </c>
      <c r="J1558" s="19">
        <v>1</v>
      </c>
      <c r="K1558" s="26">
        <v>7000</v>
      </c>
      <c r="L1558" s="21">
        <f t="shared" si="215"/>
        <v>0.35067601334467896</v>
      </c>
      <c r="M1558" s="22">
        <v>6000</v>
      </c>
      <c r="N1558" s="23">
        <f t="shared" si="211"/>
        <v>6000</v>
      </c>
      <c r="O1558" s="21">
        <f t="shared" si="216"/>
        <v>0.15772229715258199</v>
      </c>
      <c r="P1558" s="24">
        <v>5800</v>
      </c>
      <c r="Q1558" s="18">
        <f t="shared" si="217"/>
        <v>5800</v>
      </c>
      <c r="R1558" s="21">
        <f t="shared" si="210"/>
        <v>0.11913155391416258</v>
      </c>
    </row>
    <row r="1559" spans="1:18" ht="15.5" x14ac:dyDescent="0.45">
      <c r="A1559" s="12" t="s">
        <v>3161</v>
      </c>
      <c r="B1559" s="25" t="s">
        <v>3162</v>
      </c>
      <c r="C1559" s="14" t="s">
        <v>47</v>
      </c>
      <c r="D1559" s="15">
        <v>5106</v>
      </c>
      <c r="E1559" s="16">
        <f t="shared" si="212"/>
        <v>5182.59</v>
      </c>
      <c r="F1559" s="17">
        <f t="shared" si="213"/>
        <v>5182.59</v>
      </c>
      <c r="G1559" s="18">
        <f t="shared" si="214"/>
        <v>0</v>
      </c>
      <c r="H1559" s="18">
        <v>100</v>
      </c>
      <c r="I1559" s="32" t="s">
        <v>48</v>
      </c>
      <c r="J1559" s="32">
        <v>1</v>
      </c>
      <c r="K1559" s="26">
        <v>7000</v>
      </c>
      <c r="L1559" s="21">
        <f t="shared" si="215"/>
        <v>0.35067601334467896</v>
      </c>
      <c r="M1559" s="22">
        <v>6000</v>
      </c>
      <c r="N1559" s="23">
        <f t="shared" si="211"/>
        <v>6000</v>
      </c>
      <c r="O1559" s="21">
        <f t="shared" si="216"/>
        <v>0.15772229715258199</v>
      </c>
      <c r="P1559" s="24">
        <v>5800</v>
      </c>
      <c r="Q1559" s="18">
        <f t="shared" si="217"/>
        <v>5800</v>
      </c>
      <c r="R1559" s="21">
        <f t="shared" si="210"/>
        <v>0.11913155391416258</v>
      </c>
    </row>
    <row r="1560" spans="1:18" ht="15.5" x14ac:dyDescent="0.45">
      <c r="A1560" s="12" t="s">
        <v>3163</v>
      </c>
      <c r="B1560" s="25" t="s">
        <v>3164</v>
      </c>
      <c r="C1560" s="14" t="s">
        <v>47</v>
      </c>
      <c r="D1560" s="15">
        <v>4620</v>
      </c>
      <c r="E1560" s="16">
        <f t="shared" si="212"/>
        <v>4689.3</v>
      </c>
      <c r="F1560" s="17">
        <f t="shared" si="213"/>
        <v>4689.3</v>
      </c>
      <c r="G1560" s="18">
        <f t="shared" si="214"/>
        <v>0</v>
      </c>
      <c r="H1560" s="18">
        <v>100</v>
      </c>
      <c r="I1560" s="32" t="s">
        <v>48</v>
      </c>
      <c r="J1560" s="28">
        <v>1</v>
      </c>
      <c r="K1560" s="26">
        <v>8000</v>
      </c>
      <c r="L1560" s="21">
        <f t="shared" si="215"/>
        <v>0.70601155822830697</v>
      </c>
      <c r="M1560" s="22">
        <v>5700</v>
      </c>
      <c r="N1560" s="23">
        <f t="shared" si="211"/>
        <v>5700</v>
      </c>
      <c r="O1560" s="21">
        <f t="shared" si="216"/>
        <v>0.21553323523766868</v>
      </c>
      <c r="P1560" s="24">
        <v>5500</v>
      </c>
      <c r="Q1560" s="18">
        <f t="shared" si="217"/>
        <v>5500</v>
      </c>
      <c r="R1560" s="21">
        <f t="shared" si="210"/>
        <v>0.17288294628196102</v>
      </c>
    </row>
    <row r="1561" spans="1:18" ht="15.5" x14ac:dyDescent="0.45">
      <c r="A1561" s="12" t="s">
        <v>3165</v>
      </c>
      <c r="B1561" s="25" t="s">
        <v>3166</v>
      </c>
      <c r="C1561" s="14" t="s">
        <v>24</v>
      </c>
      <c r="D1561" s="15">
        <v>20109</v>
      </c>
      <c r="E1561" s="16">
        <f t="shared" si="212"/>
        <v>20410.634999999998</v>
      </c>
      <c r="F1561" s="17">
        <f t="shared" si="213"/>
        <v>2041.0634999999997</v>
      </c>
      <c r="G1561" s="18">
        <f t="shared" si="214"/>
        <v>0</v>
      </c>
      <c r="H1561" s="18">
        <v>100</v>
      </c>
      <c r="I1561" s="19" t="s">
        <v>29</v>
      </c>
      <c r="J1561" s="28">
        <v>10</v>
      </c>
      <c r="K1561" s="26">
        <v>5000</v>
      </c>
      <c r="L1561" s="21">
        <f t="shared" si="215"/>
        <v>1.4497033041843139</v>
      </c>
      <c r="M1561" s="22">
        <v>25000</v>
      </c>
      <c r="N1561" s="23">
        <f t="shared" si="211"/>
        <v>2500</v>
      </c>
      <c r="O1561" s="21">
        <f t="shared" si="216"/>
        <v>0.22485165209215702</v>
      </c>
      <c r="P1561" s="24">
        <v>24000</v>
      </c>
      <c r="Q1561" s="18">
        <f t="shared" si="217"/>
        <v>2400</v>
      </c>
      <c r="R1561" s="21">
        <f t="shared" si="210"/>
        <v>0.17585758600847073</v>
      </c>
    </row>
    <row r="1562" spans="1:18" ht="15.5" x14ac:dyDescent="0.45">
      <c r="A1562" s="12" t="s">
        <v>3167</v>
      </c>
      <c r="B1562" s="25" t="s">
        <v>3168</v>
      </c>
      <c r="C1562" s="14" t="s">
        <v>24</v>
      </c>
      <c r="D1562" s="15">
        <v>20300</v>
      </c>
      <c r="E1562" s="16">
        <f t="shared" si="212"/>
        <v>20604.5</v>
      </c>
      <c r="F1562" s="17">
        <f t="shared" si="213"/>
        <v>20604.5</v>
      </c>
      <c r="G1562" s="18">
        <f t="shared" si="214"/>
        <v>0</v>
      </c>
      <c r="H1562" s="18">
        <v>100</v>
      </c>
      <c r="I1562" s="19" t="s">
        <v>77</v>
      </c>
      <c r="J1562" s="28">
        <v>1</v>
      </c>
      <c r="K1562" s="26">
        <v>22000</v>
      </c>
      <c r="L1562" s="21">
        <f t="shared" si="215"/>
        <v>6.7727923511854207E-2</v>
      </c>
      <c r="M1562" s="22">
        <v>25000</v>
      </c>
      <c r="N1562" s="23">
        <f t="shared" si="211"/>
        <v>25000</v>
      </c>
      <c r="O1562" s="21">
        <f t="shared" si="216"/>
        <v>0.21332718580892523</v>
      </c>
      <c r="P1562" s="24">
        <v>23000</v>
      </c>
      <c r="Q1562" s="18">
        <f t="shared" si="217"/>
        <v>23000</v>
      </c>
      <c r="R1562" s="21">
        <f t="shared" si="210"/>
        <v>0.11626101094421122</v>
      </c>
    </row>
    <row r="1563" spans="1:18" ht="15.5" x14ac:dyDescent="0.45">
      <c r="A1563" s="12" t="s">
        <v>3169</v>
      </c>
      <c r="B1563" s="25" t="s">
        <v>3170</v>
      </c>
      <c r="C1563" s="14" t="s">
        <v>24</v>
      </c>
      <c r="D1563" s="15">
        <v>5045</v>
      </c>
      <c r="E1563" s="16">
        <f t="shared" si="212"/>
        <v>5120.6750000000002</v>
      </c>
      <c r="F1563" s="17">
        <f t="shared" si="213"/>
        <v>5120.6750000000002</v>
      </c>
      <c r="G1563" s="18">
        <f t="shared" si="214"/>
        <v>0</v>
      </c>
      <c r="H1563" s="18">
        <v>100</v>
      </c>
      <c r="I1563" s="32" t="s">
        <v>48</v>
      </c>
      <c r="J1563" s="32">
        <v>1</v>
      </c>
      <c r="K1563" s="26">
        <v>7000</v>
      </c>
      <c r="L1563" s="21">
        <f t="shared" si="215"/>
        <v>0.36700727931376231</v>
      </c>
      <c r="M1563" s="22">
        <v>6200</v>
      </c>
      <c r="N1563" s="23">
        <f t="shared" si="211"/>
        <v>6200</v>
      </c>
      <c r="O1563" s="21">
        <f t="shared" si="216"/>
        <v>0.21077787596361802</v>
      </c>
      <c r="P1563" s="40">
        <v>5700</v>
      </c>
      <c r="Q1563" s="18">
        <f t="shared" si="217"/>
        <v>5700</v>
      </c>
      <c r="R1563" s="21">
        <f t="shared" si="210"/>
        <v>0.11313449886977787</v>
      </c>
    </row>
    <row r="1564" spans="1:18" ht="15.5" x14ac:dyDescent="0.45">
      <c r="A1564" s="12" t="s">
        <v>3171</v>
      </c>
      <c r="B1564" s="25" t="s">
        <v>3172</v>
      </c>
      <c r="C1564" s="14" t="s">
        <v>24</v>
      </c>
      <c r="D1564" s="15">
        <v>23450</v>
      </c>
      <c r="E1564" s="16">
        <f t="shared" si="212"/>
        <v>23801.75</v>
      </c>
      <c r="F1564" s="17">
        <f t="shared" si="213"/>
        <v>2380.1750000000002</v>
      </c>
      <c r="G1564" s="18">
        <f t="shared" si="214"/>
        <v>0</v>
      </c>
      <c r="H1564" s="18">
        <v>100</v>
      </c>
      <c r="I1564" s="19" t="s">
        <v>29</v>
      </c>
      <c r="J1564" s="19">
        <v>10</v>
      </c>
      <c r="K1564" s="26">
        <v>4000</v>
      </c>
      <c r="L1564" s="21">
        <f t="shared" si="215"/>
        <v>0.68054869915027238</v>
      </c>
      <c r="M1564" s="22">
        <v>28000</v>
      </c>
      <c r="N1564" s="23">
        <f t="shared" si="211"/>
        <v>2800</v>
      </c>
      <c r="O1564" s="21">
        <f t="shared" si="216"/>
        <v>0.17638408940519071</v>
      </c>
      <c r="P1564" s="24">
        <v>27000</v>
      </c>
      <c r="Q1564" s="18">
        <f t="shared" si="217"/>
        <v>2700</v>
      </c>
      <c r="R1564" s="21">
        <f t="shared" si="210"/>
        <v>0.13437037192643389</v>
      </c>
    </row>
    <row r="1565" spans="1:18" ht="15.5" x14ac:dyDescent="0.45">
      <c r="A1565" s="12" t="s">
        <v>3173</v>
      </c>
      <c r="B1565" s="25" t="s">
        <v>3174</v>
      </c>
      <c r="C1565" s="14" t="s">
        <v>32</v>
      </c>
      <c r="D1565" s="15">
        <v>3374</v>
      </c>
      <c r="E1565" s="16">
        <f t="shared" si="212"/>
        <v>3424.61</v>
      </c>
      <c r="F1565" s="17">
        <f t="shared" si="213"/>
        <v>3424.61</v>
      </c>
      <c r="G1565" s="18">
        <f t="shared" si="214"/>
        <v>0</v>
      </c>
      <c r="H1565" s="18">
        <v>1</v>
      </c>
      <c r="I1565" s="19" t="s">
        <v>11</v>
      </c>
      <c r="J1565" s="19">
        <v>1</v>
      </c>
      <c r="K1565" s="26">
        <v>5000</v>
      </c>
      <c r="L1565" s="21">
        <f t="shared" si="215"/>
        <v>0.4600202650812793</v>
      </c>
      <c r="M1565" s="22">
        <v>5000</v>
      </c>
      <c r="N1565" s="23">
        <f t="shared" si="211"/>
        <v>5000</v>
      </c>
      <c r="O1565" s="21">
        <f t="shared" si="216"/>
        <v>0.4600202650812793</v>
      </c>
      <c r="P1565" s="24">
        <v>5000</v>
      </c>
      <c r="Q1565" s="18">
        <f t="shared" si="217"/>
        <v>5000</v>
      </c>
      <c r="R1565" s="21">
        <f t="shared" si="210"/>
        <v>0.4600202650812793</v>
      </c>
    </row>
    <row r="1566" spans="1:18" ht="15.5" x14ac:dyDescent="0.45">
      <c r="A1566" s="12" t="s">
        <v>3175</v>
      </c>
      <c r="B1566" s="25" t="s">
        <v>3176</v>
      </c>
      <c r="C1566" s="14" t="s">
        <v>24</v>
      </c>
      <c r="D1566" s="15">
        <v>6200</v>
      </c>
      <c r="E1566" s="16">
        <f t="shared" si="212"/>
        <v>6293</v>
      </c>
      <c r="F1566" s="17">
        <f t="shared" si="213"/>
        <v>6293</v>
      </c>
      <c r="G1566" s="18">
        <f t="shared" si="214"/>
        <v>0</v>
      </c>
      <c r="H1566" s="18">
        <v>1</v>
      </c>
      <c r="I1566" s="19" t="s">
        <v>33</v>
      </c>
      <c r="J1566" s="19">
        <v>1</v>
      </c>
      <c r="K1566" s="26">
        <v>8000</v>
      </c>
      <c r="L1566" s="21">
        <f t="shared" si="215"/>
        <v>0.27125377403464168</v>
      </c>
      <c r="M1566" s="22">
        <v>7500</v>
      </c>
      <c r="N1566" s="23">
        <f t="shared" si="211"/>
        <v>7500</v>
      </c>
      <c r="O1566" s="21">
        <f t="shared" si="216"/>
        <v>0.19180041315747656</v>
      </c>
      <c r="P1566" s="24">
        <v>7500</v>
      </c>
      <c r="Q1566" s="18">
        <f t="shared" si="217"/>
        <v>7500</v>
      </c>
      <c r="R1566" s="21">
        <f t="shared" si="210"/>
        <v>0.19180041315747656</v>
      </c>
    </row>
    <row r="1567" spans="1:18" ht="15.5" x14ac:dyDescent="0.45">
      <c r="A1567" s="12" t="s">
        <v>3177</v>
      </c>
      <c r="B1567" s="25" t="s">
        <v>3178</v>
      </c>
      <c r="C1567" s="14" t="s">
        <v>24</v>
      </c>
      <c r="D1567" s="27">
        <v>12144</v>
      </c>
      <c r="E1567" s="16">
        <f t="shared" si="212"/>
        <v>12326.16</v>
      </c>
      <c r="F1567" s="17">
        <f t="shared" si="213"/>
        <v>12326.16</v>
      </c>
      <c r="G1567" s="18">
        <f t="shared" si="214"/>
        <v>0</v>
      </c>
      <c r="H1567" s="18">
        <v>1</v>
      </c>
      <c r="I1567" s="28" t="s">
        <v>33</v>
      </c>
      <c r="J1567" s="32">
        <v>1</v>
      </c>
      <c r="K1567" s="29">
        <v>15000</v>
      </c>
      <c r="L1567" s="21">
        <f t="shared" si="215"/>
        <v>0.2169240055297027</v>
      </c>
      <c r="M1567" s="30">
        <v>14000</v>
      </c>
      <c r="N1567" s="23">
        <f t="shared" si="211"/>
        <v>14000</v>
      </c>
      <c r="O1567" s="21">
        <f t="shared" si="216"/>
        <v>0.1357957384943892</v>
      </c>
      <c r="P1567" s="24">
        <v>14000</v>
      </c>
      <c r="Q1567" s="18">
        <f t="shared" si="217"/>
        <v>14000</v>
      </c>
      <c r="R1567" s="21">
        <f t="shared" si="210"/>
        <v>0.1357957384943892</v>
      </c>
    </row>
    <row r="1568" spans="1:18" ht="15.5" x14ac:dyDescent="0.45">
      <c r="A1568" s="12" t="s">
        <v>3179</v>
      </c>
      <c r="B1568" s="25" t="s">
        <v>3180</v>
      </c>
      <c r="C1568" s="14" t="s">
        <v>32</v>
      </c>
      <c r="D1568" s="15">
        <v>214169</v>
      </c>
      <c r="E1568" s="16">
        <f t="shared" si="212"/>
        <v>217381.535</v>
      </c>
      <c r="F1568" s="17">
        <f t="shared" si="213"/>
        <v>18115.127916666668</v>
      </c>
      <c r="G1568" s="18">
        <f t="shared" si="214"/>
        <v>0</v>
      </c>
      <c r="H1568" s="18">
        <v>4</v>
      </c>
      <c r="I1568" s="19" t="s">
        <v>1115</v>
      </c>
      <c r="J1568" s="19">
        <v>12</v>
      </c>
      <c r="K1568" s="26">
        <v>22000</v>
      </c>
      <c r="L1568" s="21">
        <f t="shared" si="215"/>
        <v>0.21445457637420759</v>
      </c>
      <c r="M1568" s="22">
        <v>250000</v>
      </c>
      <c r="N1568" s="23">
        <f t="shared" si="211"/>
        <v>20833.333333333332</v>
      </c>
      <c r="O1568" s="21">
        <f t="shared" si="216"/>
        <v>0.150051682172545</v>
      </c>
      <c r="P1568" s="24">
        <v>243000</v>
      </c>
      <c r="Q1568" s="18">
        <f t="shared" si="217"/>
        <v>20250</v>
      </c>
      <c r="R1568" s="21">
        <f t="shared" si="210"/>
        <v>0.1178502350717138</v>
      </c>
    </row>
    <row r="1569" spans="1:18" ht="15.5" x14ac:dyDescent="0.45">
      <c r="A1569" s="12" t="s">
        <v>3181</v>
      </c>
      <c r="B1569" s="25" t="s">
        <v>3182</v>
      </c>
      <c r="C1569" s="14" t="s">
        <v>10</v>
      </c>
      <c r="D1569" s="27">
        <v>40000</v>
      </c>
      <c r="E1569" s="16">
        <f t="shared" si="212"/>
        <v>40600</v>
      </c>
      <c r="F1569" s="17">
        <f t="shared" si="213"/>
        <v>40600</v>
      </c>
      <c r="G1569" s="18">
        <f t="shared" si="214"/>
        <v>0</v>
      </c>
      <c r="H1569" s="18">
        <v>2</v>
      </c>
      <c r="I1569" s="28" t="s">
        <v>3183</v>
      </c>
      <c r="J1569" s="28">
        <v>1</v>
      </c>
      <c r="K1569" s="29">
        <v>55000</v>
      </c>
      <c r="L1569" s="21">
        <f t="shared" si="215"/>
        <v>0.35467980295566504</v>
      </c>
      <c r="M1569" s="30">
        <v>48000</v>
      </c>
      <c r="N1569" s="23">
        <f t="shared" si="211"/>
        <v>48000</v>
      </c>
      <c r="O1569" s="21">
        <f t="shared" si="216"/>
        <v>0.18226600985221675</v>
      </c>
      <c r="P1569" s="24">
        <v>48000</v>
      </c>
      <c r="Q1569" s="18">
        <f t="shared" si="217"/>
        <v>48000</v>
      </c>
      <c r="R1569" s="21">
        <f t="shared" ref="R1569:R1632" si="218">(Q1569-F1569)/F1569</f>
        <v>0.18226600985221675</v>
      </c>
    </row>
    <row r="1570" spans="1:18" ht="15.5" x14ac:dyDescent="0.45">
      <c r="A1570" s="12" t="s">
        <v>3184</v>
      </c>
      <c r="B1570" s="25" t="s">
        <v>3185</v>
      </c>
      <c r="C1570" s="14" t="s">
        <v>47</v>
      </c>
      <c r="D1570" s="15">
        <v>154141</v>
      </c>
      <c r="E1570" s="16">
        <f t="shared" si="212"/>
        <v>156453.11499999999</v>
      </c>
      <c r="F1570" s="17">
        <f t="shared" si="213"/>
        <v>15645.3115</v>
      </c>
      <c r="G1570" s="18">
        <f t="shared" si="214"/>
        <v>0</v>
      </c>
      <c r="H1570" s="18">
        <v>2</v>
      </c>
      <c r="I1570" s="28" t="s">
        <v>29</v>
      </c>
      <c r="J1570" s="28">
        <v>10</v>
      </c>
      <c r="K1570" s="26">
        <v>19000</v>
      </c>
      <c r="L1570" s="21">
        <f t="shared" si="215"/>
        <v>0.21442132999397298</v>
      </c>
      <c r="M1570" s="22">
        <v>185000</v>
      </c>
      <c r="N1570" s="23">
        <f t="shared" si="211"/>
        <v>18500</v>
      </c>
      <c r="O1570" s="21">
        <f t="shared" si="216"/>
        <v>0.18246287394149999</v>
      </c>
      <c r="P1570" s="24">
        <v>180000</v>
      </c>
      <c r="Q1570" s="18">
        <f t="shared" si="217"/>
        <v>18000</v>
      </c>
      <c r="R1570" s="21">
        <f t="shared" si="218"/>
        <v>0.15050441788902702</v>
      </c>
    </row>
    <row r="1571" spans="1:18" ht="15.5" x14ac:dyDescent="0.45">
      <c r="A1571" s="12" t="s">
        <v>3186</v>
      </c>
      <c r="B1571" s="25" t="s">
        <v>3187</v>
      </c>
      <c r="C1571" s="14" t="s">
        <v>24</v>
      </c>
      <c r="D1571" s="15">
        <v>121990</v>
      </c>
      <c r="E1571" s="16">
        <f t="shared" si="212"/>
        <v>123819.85</v>
      </c>
      <c r="F1571" s="17">
        <f t="shared" si="213"/>
        <v>12381.985000000001</v>
      </c>
      <c r="G1571" s="18">
        <f t="shared" si="214"/>
        <v>0</v>
      </c>
      <c r="H1571" s="18">
        <v>2</v>
      </c>
      <c r="I1571" s="28" t="s">
        <v>29</v>
      </c>
      <c r="J1571" s="28">
        <v>10</v>
      </c>
      <c r="K1571" s="26">
        <v>15000</v>
      </c>
      <c r="L1571" s="21">
        <f t="shared" si="215"/>
        <v>0.21143742299800874</v>
      </c>
      <c r="M1571" s="22">
        <v>145000</v>
      </c>
      <c r="N1571" s="23">
        <f t="shared" si="211"/>
        <v>14500</v>
      </c>
      <c r="O1571" s="21">
        <f t="shared" si="216"/>
        <v>0.17105617556474179</v>
      </c>
      <c r="P1571" s="24">
        <v>140000</v>
      </c>
      <c r="Q1571" s="18">
        <f t="shared" si="217"/>
        <v>14000</v>
      </c>
      <c r="R1571" s="21">
        <f t="shared" si="218"/>
        <v>0.13067492813147483</v>
      </c>
    </row>
    <row r="1572" spans="1:18" ht="15.5" x14ac:dyDescent="0.45">
      <c r="A1572" s="12" t="s">
        <v>3188</v>
      </c>
      <c r="B1572" s="25" t="s">
        <v>3189</v>
      </c>
      <c r="C1572" s="14" t="s">
        <v>24</v>
      </c>
      <c r="D1572" s="15">
        <v>27528</v>
      </c>
      <c r="E1572" s="16">
        <f t="shared" si="212"/>
        <v>27940.92</v>
      </c>
      <c r="F1572" s="17">
        <f t="shared" si="213"/>
        <v>27940.92</v>
      </c>
      <c r="G1572" s="18">
        <f t="shared" si="214"/>
        <v>0</v>
      </c>
      <c r="H1572" s="18">
        <v>2</v>
      </c>
      <c r="I1572" s="32" t="s">
        <v>48</v>
      </c>
      <c r="J1572" s="28">
        <v>1</v>
      </c>
      <c r="K1572" s="26">
        <v>34000</v>
      </c>
      <c r="L1572" s="21">
        <f t="shared" si="215"/>
        <v>0.21685327469532148</v>
      </c>
      <c r="M1572" s="22">
        <v>32000</v>
      </c>
      <c r="N1572" s="23">
        <f t="shared" si="211"/>
        <v>32000</v>
      </c>
      <c r="O1572" s="21">
        <f t="shared" si="216"/>
        <v>0.14527367030147906</v>
      </c>
      <c r="P1572" s="24">
        <v>32000</v>
      </c>
      <c r="Q1572" s="18">
        <f t="shared" si="217"/>
        <v>32000</v>
      </c>
      <c r="R1572" s="21">
        <f t="shared" si="218"/>
        <v>0.14527367030147906</v>
      </c>
    </row>
    <row r="1573" spans="1:18" ht="15.5" x14ac:dyDescent="0.45">
      <c r="A1573" s="12" t="s">
        <v>3190</v>
      </c>
      <c r="B1573" s="82" t="s">
        <v>3191</v>
      </c>
      <c r="C1573" s="14" t="s">
        <v>24</v>
      </c>
      <c r="D1573" s="15">
        <v>50394</v>
      </c>
      <c r="E1573" s="16">
        <f t="shared" si="212"/>
        <v>51149.91</v>
      </c>
      <c r="F1573" s="17">
        <f t="shared" si="213"/>
        <v>51149.91</v>
      </c>
      <c r="G1573" s="18">
        <f t="shared" si="214"/>
        <v>0</v>
      </c>
      <c r="H1573" s="18">
        <v>100</v>
      </c>
      <c r="I1573" s="32" t="s">
        <v>48</v>
      </c>
      <c r="J1573" s="32">
        <v>1</v>
      </c>
      <c r="K1573" s="26">
        <v>62000</v>
      </c>
      <c r="L1573" s="21">
        <f t="shared" si="215"/>
        <v>0.21212334488956081</v>
      </c>
      <c r="M1573" s="22">
        <v>59000</v>
      </c>
      <c r="N1573" s="23">
        <f t="shared" si="211"/>
        <v>59000</v>
      </c>
      <c r="O1573" s="21">
        <f t="shared" si="216"/>
        <v>0.15347221529813046</v>
      </c>
      <c r="P1573" s="24">
        <v>58000</v>
      </c>
      <c r="Q1573" s="18">
        <f t="shared" si="217"/>
        <v>58000</v>
      </c>
      <c r="R1573" s="21">
        <f t="shared" si="218"/>
        <v>0.13392183876765368</v>
      </c>
    </row>
    <row r="1574" spans="1:18" ht="15.5" x14ac:dyDescent="0.45">
      <c r="A1574" s="12" t="s">
        <v>3192</v>
      </c>
      <c r="B1574" s="25" t="s">
        <v>3193</v>
      </c>
      <c r="C1574" s="14" t="s">
        <v>24</v>
      </c>
      <c r="D1574" s="15">
        <v>103341</v>
      </c>
      <c r="E1574" s="16">
        <f t="shared" si="212"/>
        <v>104891.11500000001</v>
      </c>
      <c r="F1574" s="17">
        <f t="shared" si="213"/>
        <v>10489.111500000001</v>
      </c>
      <c r="G1574" s="18">
        <f t="shared" si="214"/>
        <v>0</v>
      </c>
      <c r="H1574" s="18">
        <v>100</v>
      </c>
      <c r="I1574" s="19" t="s">
        <v>29</v>
      </c>
      <c r="J1574" s="19">
        <v>10</v>
      </c>
      <c r="K1574" s="26">
        <v>13000</v>
      </c>
      <c r="L1574" s="21">
        <f t="shared" si="215"/>
        <v>0.23938047564848547</v>
      </c>
      <c r="M1574" s="22">
        <v>123000</v>
      </c>
      <c r="N1574" s="23">
        <f t="shared" si="211"/>
        <v>12300</v>
      </c>
      <c r="O1574" s="21">
        <f t="shared" si="216"/>
        <v>0.17264460388279779</v>
      </c>
      <c r="P1574" s="24">
        <v>123000</v>
      </c>
      <c r="Q1574" s="18">
        <f t="shared" si="217"/>
        <v>12300</v>
      </c>
      <c r="R1574" s="21">
        <f t="shared" si="218"/>
        <v>0.17264460388279779</v>
      </c>
    </row>
    <row r="1575" spans="1:18" ht="15.5" x14ac:dyDescent="0.45">
      <c r="A1575" s="12" t="s">
        <v>3194</v>
      </c>
      <c r="B1575" s="25" t="s">
        <v>3195</v>
      </c>
      <c r="C1575" s="14" t="s">
        <v>32</v>
      </c>
      <c r="D1575" s="15">
        <v>22078</v>
      </c>
      <c r="E1575" s="16">
        <f t="shared" si="212"/>
        <v>22409.17</v>
      </c>
      <c r="F1575" s="17">
        <f t="shared" si="213"/>
        <v>2240.9169999999999</v>
      </c>
      <c r="G1575" s="18">
        <f t="shared" si="214"/>
        <v>0</v>
      </c>
      <c r="H1575" s="18">
        <v>150</v>
      </c>
      <c r="I1575" s="28" t="s">
        <v>29</v>
      </c>
      <c r="J1575" s="28">
        <v>10</v>
      </c>
      <c r="K1575" s="26">
        <v>5000</v>
      </c>
      <c r="L1575" s="21">
        <f t="shared" si="215"/>
        <v>1.231229447587751</v>
      </c>
      <c r="M1575" s="22">
        <v>28000</v>
      </c>
      <c r="N1575" s="23">
        <f t="shared" si="211"/>
        <v>2800</v>
      </c>
      <c r="O1575" s="21">
        <f t="shared" si="216"/>
        <v>0.24948849064914055</v>
      </c>
      <c r="P1575" s="24">
        <v>25000</v>
      </c>
      <c r="Q1575" s="18">
        <f t="shared" si="217"/>
        <v>2500</v>
      </c>
      <c r="R1575" s="21">
        <f t="shared" si="218"/>
        <v>0.1156147237938755</v>
      </c>
    </row>
    <row r="1576" spans="1:18" ht="15.5" x14ac:dyDescent="0.45">
      <c r="A1576" s="12" t="s">
        <v>3196</v>
      </c>
      <c r="B1576" s="25" t="s">
        <v>3197</v>
      </c>
      <c r="C1576" s="14" t="s">
        <v>32</v>
      </c>
      <c r="D1576" s="15">
        <v>48629</v>
      </c>
      <c r="E1576" s="16">
        <f t="shared" si="212"/>
        <v>49358.434999999998</v>
      </c>
      <c r="F1576" s="17">
        <f t="shared" si="213"/>
        <v>4935.8434999999999</v>
      </c>
      <c r="G1576" s="18">
        <f t="shared" si="214"/>
        <v>0</v>
      </c>
      <c r="H1576" s="18">
        <v>100</v>
      </c>
      <c r="I1576" s="19" t="s">
        <v>29</v>
      </c>
      <c r="J1576" s="42">
        <v>10</v>
      </c>
      <c r="K1576" s="26">
        <v>7000</v>
      </c>
      <c r="L1576" s="21">
        <f t="shared" si="215"/>
        <v>0.41819731521066261</v>
      </c>
      <c r="M1576" s="22">
        <v>59000</v>
      </c>
      <c r="N1576" s="23">
        <f t="shared" si="211"/>
        <v>5900</v>
      </c>
      <c r="O1576" s="21">
        <f t="shared" si="216"/>
        <v>0.19533773710612989</v>
      </c>
      <c r="P1576" s="24">
        <v>57000</v>
      </c>
      <c r="Q1576" s="18">
        <f t="shared" si="217"/>
        <v>5700</v>
      </c>
      <c r="R1576" s="21">
        <f t="shared" si="218"/>
        <v>0.15481781381439669</v>
      </c>
    </row>
    <row r="1577" spans="1:18" ht="15.5" x14ac:dyDescent="0.45">
      <c r="A1577" s="12" t="s">
        <v>3198</v>
      </c>
      <c r="B1577" s="25" t="s">
        <v>3199</v>
      </c>
      <c r="C1577" s="14" t="s">
        <v>24</v>
      </c>
      <c r="D1577" s="15">
        <v>5439</v>
      </c>
      <c r="E1577" s="16">
        <f t="shared" si="212"/>
        <v>5520.585</v>
      </c>
      <c r="F1577" s="17">
        <f t="shared" si="213"/>
        <v>5520.585</v>
      </c>
      <c r="G1577" s="18">
        <f t="shared" si="214"/>
        <v>0</v>
      </c>
      <c r="H1577" s="18">
        <v>30</v>
      </c>
      <c r="I1577" s="32" t="s">
        <v>11</v>
      </c>
      <c r="J1577" s="19">
        <v>1</v>
      </c>
      <c r="K1577" s="26">
        <v>8000</v>
      </c>
      <c r="L1577" s="21">
        <f t="shared" si="215"/>
        <v>0.44912178691207544</v>
      </c>
      <c r="M1577" s="22">
        <v>6500</v>
      </c>
      <c r="N1577" s="23">
        <f t="shared" si="211"/>
        <v>6500</v>
      </c>
      <c r="O1577" s="21">
        <f t="shared" si="216"/>
        <v>0.17741145186606128</v>
      </c>
      <c r="P1577" s="24">
        <v>6500</v>
      </c>
      <c r="Q1577" s="18">
        <f t="shared" si="217"/>
        <v>6500</v>
      </c>
      <c r="R1577" s="21">
        <f t="shared" si="218"/>
        <v>0.17741145186606128</v>
      </c>
    </row>
    <row r="1578" spans="1:18" ht="15.5" x14ac:dyDescent="0.45">
      <c r="A1578" s="12" t="s">
        <v>3200</v>
      </c>
      <c r="B1578" s="25" t="s">
        <v>3201</v>
      </c>
      <c r="C1578" s="14" t="s">
        <v>24</v>
      </c>
      <c r="D1578" s="15">
        <v>40000</v>
      </c>
      <c r="E1578" s="16">
        <f t="shared" si="212"/>
        <v>40600</v>
      </c>
      <c r="F1578" s="17">
        <f t="shared" si="213"/>
        <v>4060</v>
      </c>
      <c r="G1578" s="18">
        <f t="shared" si="214"/>
        <v>0</v>
      </c>
      <c r="H1578" s="18">
        <v>10</v>
      </c>
      <c r="I1578" s="19" t="s">
        <v>29</v>
      </c>
      <c r="J1578" s="19">
        <v>10</v>
      </c>
      <c r="K1578" s="26">
        <v>6000</v>
      </c>
      <c r="L1578" s="21">
        <f t="shared" si="215"/>
        <v>0.47783251231527096</v>
      </c>
      <c r="M1578" s="22">
        <v>47000</v>
      </c>
      <c r="N1578" s="23">
        <f t="shared" si="211"/>
        <v>4700</v>
      </c>
      <c r="O1578" s="21">
        <f t="shared" si="216"/>
        <v>0.15763546798029557</v>
      </c>
      <c r="P1578" s="24">
        <v>45000</v>
      </c>
      <c r="Q1578" s="18">
        <f t="shared" si="217"/>
        <v>4500</v>
      </c>
      <c r="R1578" s="21">
        <f t="shared" si="218"/>
        <v>0.10837438423645321</v>
      </c>
    </row>
    <row r="1579" spans="1:18" ht="15.5" x14ac:dyDescent="0.45">
      <c r="A1579" s="12" t="s">
        <v>3202</v>
      </c>
      <c r="B1579" s="25" t="s">
        <v>3203</v>
      </c>
      <c r="C1579" s="14" t="s">
        <v>24</v>
      </c>
      <c r="D1579" s="15">
        <v>13459</v>
      </c>
      <c r="E1579" s="16">
        <f t="shared" si="212"/>
        <v>13660.885</v>
      </c>
      <c r="F1579" s="17">
        <f t="shared" si="213"/>
        <v>1366.0885000000001</v>
      </c>
      <c r="G1579" s="18">
        <f t="shared" si="214"/>
        <v>0</v>
      </c>
      <c r="H1579" s="18">
        <v>100</v>
      </c>
      <c r="I1579" s="28" t="s">
        <v>29</v>
      </c>
      <c r="J1579" s="19">
        <v>10</v>
      </c>
      <c r="K1579" s="26">
        <v>3000</v>
      </c>
      <c r="L1579" s="21">
        <f t="shared" si="215"/>
        <v>1.1960509879118373</v>
      </c>
      <c r="M1579" s="22">
        <v>20000</v>
      </c>
      <c r="N1579" s="23">
        <f t="shared" si="211"/>
        <v>2000</v>
      </c>
      <c r="O1579" s="21">
        <f t="shared" si="216"/>
        <v>0.4640339919412248</v>
      </c>
      <c r="P1579" s="24">
        <v>18000</v>
      </c>
      <c r="Q1579" s="18">
        <f t="shared" si="217"/>
        <v>1800</v>
      </c>
      <c r="R1579" s="21">
        <f t="shared" si="218"/>
        <v>0.31763059274710231</v>
      </c>
    </row>
    <row r="1580" spans="1:18" ht="15.5" x14ac:dyDescent="0.45">
      <c r="A1580" s="12" t="s">
        <v>3204</v>
      </c>
      <c r="B1580" s="25" t="s">
        <v>3205</v>
      </c>
      <c r="C1580" s="14" t="s">
        <v>24</v>
      </c>
      <c r="D1580" s="27">
        <v>12300</v>
      </c>
      <c r="E1580" s="16">
        <f t="shared" si="212"/>
        <v>12484.5</v>
      </c>
      <c r="F1580" s="17">
        <f t="shared" si="213"/>
        <v>1248.45</v>
      </c>
      <c r="G1580" s="18">
        <f t="shared" si="214"/>
        <v>0</v>
      </c>
      <c r="H1580" s="18">
        <v>100</v>
      </c>
      <c r="I1580" s="28" t="s">
        <v>29</v>
      </c>
      <c r="J1580" s="32">
        <v>10</v>
      </c>
      <c r="K1580" s="29">
        <v>3000</v>
      </c>
      <c r="L1580" s="21">
        <f t="shared" si="215"/>
        <v>1.4029796948215787</v>
      </c>
      <c r="M1580" s="30">
        <v>17000</v>
      </c>
      <c r="N1580" s="23">
        <f t="shared" si="211"/>
        <v>1700</v>
      </c>
      <c r="O1580" s="21">
        <f t="shared" si="216"/>
        <v>0.36168849373222789</v>
      </c>
      <c r="P1580" s="24">
        <v>16000</v>
      </c>
      <c r="Q1580" s="18">
        <f t="shared" si="217"/>
        <v>1600</v>
      </c>
      <c r="R1580" s="21">
        <f t="shared" si="218"/>
        <v>0.28158917057150862</v>
      </c>
    </row>
    <row r="1581" spans="1:18" ht="15.5" x14ac:dyDescent="0.45">
      <c r="A1581" s="12" t="s">
        <v>3206</v>
      </c>
      <c r="B1581" s="25" t="s">
        <v>3207</v>
      </c>
      <c r="C1581" s="14" t="s">
        <v>24</v>
      </c>
      <c r="D1581" s="27">
        <v>11500</v>
      </c>
      <c r="E1581" s="16">
        <f t="shared" si="212"/>
        <v>11672.5</v>
      </c>
      <c r="F1581" s="17">
        <f t="shared" si="213"/>
        <v>1167.25</v>
      </c>
      <c r="G1581" s="18">
        <f t="shared" si="214"/>
        <v>0</v>
      </c>
      <c r="H1581" s="18">
        <v>100</v>
      </c>
      <c r="I1581" s="28" t="s">
        <v>29</v>
      </c>
      <c r="J1581" s="19">
        <v>10</v>
      </c>
      <c r="K1581" s="29">
        <v>3000</v>
      </c>
      <c r="L1581" s="21">
        <f t="shared" si="215"/>
        <v>1.570143499678732</v>
      </c>
      <c r="M1581" s="30">
        <v>18000</v>
      </c>
      <c r="N1581" s="23">
        <f t="shared" si="211"/>
        <v>1800</v>
      </c>
      <c r="O1581" s="21">
        <f t="shared" si="216"/>
        <v>0.54208609980723921</v>
      </c>
      <c r="P1581" s="24">
        <v>13000</v>
      </c>
      <c r="Q1581" s="18">
        <f t="shared" si="217"/>
        <v>1300</v>
      </c>
      <c r="R1581" s="21">
        <f t="shared" si="218"/>
        <v>0.1137288498607839</v>
      </c>
    </row>
    <row r="1582" spans="1:18" ht="15.5" x14ac:dyDescent="0.45">
      <c r="A1582" s="12" t="s">
        <v>3208</v>
      </c>
      <c r="B1582" s="25" t="s">
        <v>3209</v>
      </c>
      <c r="C1582" s="14" t="s">
        <v>32</v>
      </c>
      <c r="D1582" s="15">
        <v>13500</v>
      </c>
      <c r="E1582" s="16">
        <f t="shared" si="212"/>
        <v>13702.5</v>
      </c>
      <c r="F1582" s="17">
        <f t="shared" si="213"/>
        <v>1370.25</v>
      </c>
      <c r="G1582" s="18">
        <f t="shared" si="214"/>
        <v>0</v>
      </c>
      <c r="H1582" s="18">
        <v>100</v>
      </c>
      <c r="I1582" s="28" t="s">
        <v>29</v>
      </c>
      <c r="J1582" s="19">
        <v>10</v>
      </c>
      <c r="K1582" s="26">
        <v>3000</v>
      </c>
      <c r="L1582" s="21">
        <f t="shared" si="215"/>
        <v>1.1893814997263272</v>
      </c>
      <c r="M1582" s="22">
        <v>18000</v>
      </c>
      <c r="N1582" s="23">
        <f t="shared" si="211"/>
        <v>1800</v>
      </c>
      <c r="O1582" s="21">
        <f t="shared" si="216"/>
        <v>0.31362889983579639</v>
      </c>
      <c r="P1582" s="24">
        <v>17500</v>
      </c>
      <c r="Q1582" s="18">
        <f t="shared" si="217"/>
        <v>1750</v>
      </c>
      <c r="R1582" s="21">
        <f t="shared" si="218"/>
        <v>0.27713920817369092</v>
      </c>
    </row>
    <row r="1583" spans="1:18" ht="15.5" x14ac:dyDescent="0.45">
      <c r="A1583" s="12" t="s">
        <v>3210</v>
      </c>
      <c r="B1583" s="25" t="s">
        <v>3211</v>
      </c>
      <c r="C1583" s="14" t="s">
        <v>32</v>
      </c>
      <c r="D1583" s="15">
        <v>12047</v>
      </c>
      <c r="E1583" s="16">
        <f t="shared" si="212"/>
        <v>12227.705</v>
      </c>
      <c r="F1583" s="17">
        <f t="shared" si="213"/>
        <v>1222.7705000000001</v>
      </c>
      <c r="G1583" s="18">
        <f t="shared" si="214"/>
        <v>0</v>
      </c>
      <c r="H1583" s="18">
        <v>10</v>
      </c>
      <c r="I1583" s="19" t="s">
        <v>29</v>
      </c>
      <c r="J1583" s="19">
        <v>10</v>
      </c>
      <c r="K1583" s="26">
        <v>3000</v>
      </c>
      <c r="L1583" s="21">
        <f t="shared" si="215"/>
        <v>1.4534448614846365</v>
      </c>
      <c r="M1583" s="22">
        <v>18000</v>
      </c>
      <c r="N1583" s="23">
        <f t="shared" si="211"/>
        <v>1800</v>
      </c>
      <c r="O1583" s="21">
        <f t="shared" si="216"/>
        <v>0.47206691689078195</v>
      </c>
      <c r="P1583" s="24">
        <v>17000</v>
      </c>
      <c r="Q1583" s="18">
        <f t="shared" si="217"/>
        <v>1700</v>
      </c>
      <c r="R1583" s="21">
        <f t="shared" si="218"/>
        <v>0.39028542150796069</v>
      </c>
    </row>
    <row r="1584" spans="1:18" ht="15.5" x14ac:dyDescent="0.45">
      <c r="A1584" s="12" t="s">
        <v>3212</v>
      </c>
      <c r="B1584" s="25" t="s">
        <v>3213</v>
      </c>
      <c r="C1584" s="14" t="s">
        <v>24</v>
      </c>
      <c r="D1584" s="27">
        <v>17251</v>
      </c>
      <c r="E1584" s="16">
        <f t="shared" si="212"/>
        <v>17509.764999999999</v>
      </c>
      <c r="F1584" s="17">
        <f t="shared" si="213"/>
        <v>17509.764999999999</v>
      </c>
      <c r="G1584" s="18">
        <f t="shared" si="214"/>
        <v>0</v>
      </c>
      <c r="H1584" s="18">
        <v>100</v>
      </c>
      <c r="I1584" s="32" t="s">
        <v>48</v>
      </c>
      <c r="J1584" s="28">
        <v>1</v>
      </c>
      <c r="K1584" s="29">
        <v>40000</v>
      </c>
      <c r="L1584" s="21">
        <f t="shared" si="215"/>
        <v>1.2844395684350991</v>
      </c>
      <c r="M1584" s="30">
        <v>20000</v>
      </c>
      <c r="N1584" s="23">
        <f t="shared" si="211"/>
        <v>20000</v>
      </c>
      <c r="O1584" s="21">
        <f t="shared" si="216"/>
        <v>0.14221978421754949</v>
      </c>
      <c r="P1584" s="24">
        <v>20000</v>
      </c>
      <c r="Q1584" s="18">
        <f t="shared" si="217"/>
        <v>20000</v>
      </c>
      <c r="R1584" s="21">
        <f t="shared" si="218"/>
        <v>0.14221978421754949</v>
      </c>
    </row>
    <row r="1585" spans="1:18" ht="15.5" x14ac:dyDescent="0.45">
      <c r="A1585" s="12" t="s">
        <v>3214</v>
      </c>
      <c r="B1585" s="25" t="s">
        <v>3215</v>
      </c>
      <c r="C1585" s="14" t="s">
        <v>32</v>
      </c>
      <c r="D1585" s="27">
        <v>14660</v>
      </c>
      <c r="E1585" s="16">
        <f t="shared" si="212"/>
        <v>14879.9</v>
      </c>
      <c r="F1585" s="17">
        <f t="shared" si="213"/>
        <v>14879.9</v>
      </c>
      <c r="G1585" s="18">
        <f t="shared" si="214"/>
        <v>0</v>
      </c>
      <c r="H1585" s="18">
        <v>100</v>
      </c>
      <c r="I1585" s="32" t="s">
        <v>48</v>
      </c>
      <c r="J1585" s="32">
        <v>1</v>
      </c>
      <c r="K1585" s="29">
        <v>40000</v>
      </c>
      <c r="L1585" s="21">
        <f t="shared" si="215"/>
        <v>1.6881901088044946</v>
      </c>
      <c r="M1585" s="30">
        <v>20000</v>
      </c>
      <c r="N1585" s="23">
        <f t="shared" si="211"/>
        <v>20000</v>
      </c>
      <c r="O1585" s="21">
        <f t="shared" si="216"/>
        <v>0.34409505440224736</v>
      </c>
      <c r="P1585" s="24">
        <v>20000</v>
      </c>
      <c r="Q1585" s="18">
        <f t="shared" si="217"/>
        <v>20000</v>
      </c>
      <c r="R1585" s="21">
        <f t="shared" si="218"/>
        <v>0.34409505440224736</v>
      </c>
    </row>
    <row r="1586" spans="1:18" ht="15.5" x14ac:dyDescent="0.45">
      <c r="A1586" s="12" t="s">
        <v>3216</v>
      </c>
      <c r="B1586" s="25" t="s">
        <v>3217</v>
      </c>
      <c r="C1586" s="14" t="s">
        <v>24</v>
      </c>
      <c r="D1586" s="15">
        <v>10353</v>
      </c>
      <c r="E1586" s="16">
        <f t="shared" si="212"/>
        <v>10508.295</v>
      </c>
      <c r="F1586" s="17">
        <f t="shared" si="213"/>
        <v>10508.295</v>
      </c>
      <c r="G1586" s="18">
        <f t="shared" si="214"/>
        <v>0</v>
      </c>
      <c r="H1586" s="18">
        <v>50</v>
      </c>
      <c r="I1586" s="19" t="s">
        <v>77</v>
      </c>
      <c r="J1586" s="19">
        <v>1</v>
      </c>
      <c r="K1586" s="26">
        <v>20000</v>
      </c>
      <c r="L1586" s="21">
        <f t="shared" si="215"/>
        <v>0.90325833068066708</v>
      </c>
      <c r="M1586" s="22">
        <v>19000</v>
      </c>
      <c r="N1586" s="23">
        <f t="shared" si="211"/>
        <v>19000</v>
      </c>
      <c r="O1586" s="21">
        <f t="shared" si="216"/>
        <v>0.80809541414663366</v>
      </c>
      <c r="P1586" s="24">
        <v>17500</v>
      </c>
      <c r="Q1586" s="18">
        <f t="shared" si="217"/>
        <v>17500</v>
      </c>
      <c r="R1586" s="21">
        <f t="shared" si="218"/>
        <v>0.66535103934558359</v>
      </c>
    </row>
    <row r="1587" spans="1:18" ht="15.5" x14ac:dyDescent="0.45">
      <c r="A1587" s="12" t="s">
        <v>3218</v>
      </c>
      <c r="B1587" s="25" t="s">
        <v>3219</v>
      </c>
      <c r="C1587" s="14" t="s">
        <v>24</v>
      </c>
      <c r="D1587" s="65">
        <v>11286</v>
      </c>
      <c r="E1587" s="16">
        <f t="shared" si="212"/>
        <v>11455.29</v>
      </c>
      <c r="F1587" s="17">
        <f t="shared" si="213"/>
        <v>11455.29</v>
      </c>
      <c r="G1587" s="18">
        <f t="shared" si="214"/>
        <v>0</v>
      </c>
      <c r="H1587" s="18">
        <v>30</v>
      </c>
      <c r="I1587" s="28" t="s">
        <v>77</v>
      </c>
      <c r="J1587" s="28">
        <v>1</v>
      </c>
      <c r="K1587" s="29">
        <v>22000</v>
      </c>
      <c r="L1587" s="21">
        <f t="shared" si="215"/>
        <v>0.92051008747923435</v>
      </c>
      <c r="M1587" s="30">
        <v>19000</v>
      </c>
      <c r="N1587" s="23">
        <f t="shared" si="211"/>
        <v>19000</v>
      </c>
      <c r="O1587" s="21">
        <f t="shared" si="216"/>
        <v>0.65862234827752053</v>
      </c>
      <c r="P1587" s="24">
        <v>17500</v>
      </c>
      <c r="Q1587" s="18">
        <f t="shared" si="217"/>
        <v>17500</v>
      </c>
      <c r="R1587" s="21">
        <f t="shared" si="218"/>
        <v>0.52767847867666373</v>
      </c>
    </row>
    <row r="1588" spans="1:18" ht="15.5" x14ac:dyDescent="0.45">
      <c r="A1588" s="12" t="s">
        <v>3220</v>
      </c>
      <c r="B1588" s="25" t="s">
        <v>3221</v>
      </c>
      <c r="C1588" s="14" t="s">
        <v>24</v>
      </c>
      <c r="D1588" s="27">
        <v>3544</v>
      </c>
      <c r="E1588" s="16">
        <f t="shared" si="212"/>
        <v>3597.16</v>
      </c>
      <c r="F1588" s="17">
        <f t="shared" si="213"/>
        <v>3597.16</v>
      </c>
      <c r="G1588" s="18">
        <f t="shared" si="214"/>
        <v>0</v>
      </c>
      <c r="H1588" s="18">
        <v>100</v>
      </c>
      <c r="I1588" s="32" t="s">
        <v>48</v>
      </c>
      <c r="J1588" s="32">
        <v>1</v>
      </c>
      <c r="K1588" s="29">
        <v>7000</v>
      </c>
      <c r="L1588" s="21">
        <f t="shared" si="215"/>
        <v>0.94597960613372778</v>
      </c>
      <c r="M1588" s="30">
        <v>4500</v>
      </c>
      <c r="N1588" s="23">
        <f t="shared" si="211"/>
        <v>4500</v>
      </c>
      <c r="O1588" s="21">
        <f t="shared" si="216"/>
        <v>0.25098688965739646</v>
      </c>
      <c r="P1588" s="24">
        <v>4200</v>
      </c>
      <c r="Q1588" s="18">
        <f t="shared" si="217"/>
        <v>4200</v>
      </c>
      <c r="R1588" s="21">
        <f t="shared" si="218"/>
        <v>0.16758776368023667</v>
      </c>
    </row>
    <row r="1589" spans="1:18" ht="15.5" x14ac:dyDescent="0.45">
      <c r="A1589" s="12" t="s">
        <v>3222</v>
      </c>
      <c r="B1589" s="25" t="s">
        <v>3223</v>
      </c>
      <c r="C1589" s="14" t="s">
        <v>47</v>
      </c>
      <c r="D1589" s="52">
        <v>27839</v>
      </c>
      <c r="E1589" s="16">
        <f t="shared" si="212"/>
        <v>28256.584999999999</v>
      </c>
      <c r="F1589" s="17">
        <f t="shared" si="213"/>
        <v>2825.6585</v>
      </c>
      <c r="G1589" s="18">
        <f t="shared" si="214"/>
        <v>0</v>
      </c>
      <c r="H1589" s="18">
        <v>100</v>
      </c>
      <c r="I1589" s="19" t="s">
        <v>29</v>
      </c>
      <c r="J1589" s="32">
        <v>10</v>
      </c>
      <c r="K1589" s="26">
        <v>7000</v>
      </c>
      <c r="L1589" s="21">
        <f t="shared" si="215"/>
        <v>1.477298654455236</v>
      </c>
      <c r="M1589" s="30">
        <v>34000</v>
      </c>
      <c r="N1589" s="23">
        <f t="shared" si="211"/>
        <v>3400</v>
      </c>
      <c r="O1589" s="21">
        <f t="shared" si="216"/>
        <v>0.20325934644968596</v>
      </c>
      <c r="P1589" s="24">
        <v>32000</v>
      </c>
      <c r="Q1589" s="18">
        <f t="shared" si="217"/>
        <v>3200</v>
      </c>
      <c r="R1589" s="21">
        <f t="shared" si="218"/>
        <v>0.13247938489382211</v>
      </c>
    </row>
    <row r="1590" spans="1:18" ht="15.5" x14ac:dyDescent="0.45">
      <c r="A1590" s="12" t="s">
        <v>3224</v>
      </c>
      <c r="B1590" s="25" t="s">
        <v>3225</v>
      </c>
      <c r="C1590" s="14" t="s">
        <v>32</v>
      </c>
      <c r="D1590" s="15">
        <v>37907</v>
      </c>
      <c r="E1590" s="16">
        <f t="shared" si="212"/>
        <v>38475.605000000003</v>
      </c>
      <c r="F1590" s="17">
        <f t="shared" si="213"/>
        <v>3847.5605000000005</v>
      </c>
      <c r="G1590" s="18">
        <f t="shared" si="214"/>
        <v>0</v>
      </c>
      <c r="H1590" s="18">
        <v>50</v>
      </c>
      <c r="I1590" s="19" t="s">
        <v>29</v>
      </c>
      <c r="J1590" s="19">
        <v>10</v>
      </c>
      <c r="K1590" s="26">
        <v>7000</v>
      </c>
      <c r="L1590" s="21">
        <f t="shared" si="215"/>
        <v>0.81933461475134672</v>
      </c>
      <c r="M1590" s="22">
        <v>45000</v>
      </c>
      <c r="N1590" s="23">
        <f t="shared" si="211"/>
        <v>4500</v>
      </c>
      <c r="O1590" s="21">
        <f t="shared" si="216"/>
        <v>0.1695722523401515</v>
      </c>
      <c r="P1590" s="24">
        <v>44000</v>
      </c>
      <c r="Q1590" s="18">
        <f t="shared" si="217"/>
        <v>4400</v>
      </c>
      <c r="R1590" s="21">
        <f t="shared" si="218"/>
        <v>0.14358175784370367</v>
      </c>
    </row>
    <row r="1591" spans="1:18" ht="15.5" x14ac:dyDescent="0.45">
      <c r="A1591" s="12" t="s">
        <v>3226</v>
      </c>
      <c r="B1591" s="25" t="s">
        <v>3227</v>
      </c>
      <c r="C1591" s="14" t="s">
        <v>24</v>
      </c>
      <c r="D1591" s="27">
        <v>6357</v>
      </c>
      <c r="E1591" s="16">
        <f t="shared" si="212"/>
        <v>6452.3549999999996</v>
      </c>
      <c r="F1591" s="17">
        <f t="shared" si="213"/>
        <v>6452.3549999999996</v>
      </c>
      <c r="G1591" s="18">
        <f t="shared" si="214"/>
        <v>0</v>
      </c>
      <c r="H1591" s="18">
        <v>1</v>
      </c>
      <c r="I1591" s="28" t="s">
        <v>48</v>
      </c>
      <c r="J1591" s="28">
        <v>1</v>
      </c>
      <c r="K1591" s="29">
        <v>8000</v>
      </c>
      <c r="L1591" s="21">
        <f t="shared" si="215"/>
        <v>0.23985738540424395</v>
      </c>
      <c r="M1591" s="30">
        <v>7500</v>
      </c>
      <c r="N1591" s="23">
        <f t="shared" si="211"/>
        <v>7500</v>
      </c>
      <c r="O1591" s="21">
        <f t="shared" si="216"/>
        <v>0.16236629881647871</v>
      </c>
      <c r="P1591" s="24">
        <v>7500</v>
      </c>
      <c r="Q1591" s="18">
        <f t="shared" si="217"/>
        <v>7500</v>
      </c>
      <c r="R1591" s="21">
        <f t="shared" si="218"/>
        <v>0.16236629881647871</v>
      </c>
    </row>
    <row r="1592" spans="1:18" ht="15.5" x14ac:dyDescent="0.45">
      <c r="A1592" s="12" t="s">
        <v>3228</v>
      </c>
      <c r="B1592" s="25" t="s">
        <v>3229</v>
      </c>
      <c r="C1592" s="14" t="s">
        <v>24</v>
      </c>
      <c r="D1592" s="27">
        <v>14430</v>
      </c>
      <c r="E1592" s="16">
        <f t="shared" si="212"/>
        <v>14646.45</v>
      </c>
      <c r="F1592" s="17">
        <f t="shared" si="213"/>
        <v>14646.45</v>
      </c>
      <c r="G1592" s="18">
        <f t="shared" si="214"/>
        <v>0</v>
      </c>
      <c r="H1592" s="18">
        <v>6</v>
      </c>
      <c r="I1592" s="28" t="s">
        <v>48</v>
      </c>
      <c r="J1592" s="28">
        <v>1</v>
      </c>
      <c r="K1592" s="29">
        <v>18000</v>
      </c>
      <c r="L1592" s="21">
        <f t="shared" si="215"/>
        <v>0.22896674620812546</v>
      </c>
      <c r="M1592" s="30">
        <v>17000</v>
      </c>
      <c r="N1592" s="23">
        <f t="shared" ref="N1592:N1657" si="219">M1592/J1592</f>
        <v>17000</v>
      </c>
      <c r="O1592" s="21">
        <f t="shared" si="216"/>
        <v>0.16069081586322959</v>
      </c>
      <c r="P1592" s="24">
        <v>16500</v>
      </c>
      <c r="Q1592" s="18">
        <f t="shared" si="217"/>
        <v>16500</v>
      </c>
      <c r="R1592" s="21">
        <f t="shared" si="218"/>
        <v>0.12655285069078168</v>
      </c>
    </row>
    <row r="1593" spans="1:18" ht="15.5" x14ac:dyDescent="0.45">
      <c r="A1593" s="12" t="s">
        <v>3230</v>
      </c>
      <c r="B1593" s="25" t="s">
        <v>3231</v>
      </c>
      <c r="C1593" s="14" t="s">
        <v>24</v>
      </c>
      <c r="D1593" s="15">
        <f>114330/50</f>
        <v>2286.6</v>
      </c>
      <c r="E1593" s="16">
        <f t="shared" si="212"/>
        <v>2320.8989999999999</v>
      </c>
      <c r="F1593" s="17">
        <f t="shared" si="213"/>
        <v>2320.8989999999999</v>
      </c>
      <c r="G1593" s="18">
        <f t="shared" si="214"/>
        <v>0</v>
      </c>
      <c r="H1593" s="18">
        <v>5</v>
      </c>
      <c r="I1593" s="19" t="s">
        <v>29</v>
      </c>
      <c r="J1593" s="28">
        <v>1</v>
      </c>
      <c r="K1593" s="26">
        <v>3000</v>
      </c>
      <c r="L1593" s="21">
        <f t="shared" si="215"/>
        <v>0.29260256478200908</v>
      </c>
      <c r="M1593" s="22">
        <v>2700</v>
      </c>
      <c r="N1593" s="23">
        <f t="shared" si="219"/>
        <v>2700</v>
      </c>
      <c r="O1593" s="21">
        <f t="shared" si="216"/>
        <v>0.16334230830380819</v>
      </c>
      <c r="P1593" s="24">
        <v>2700</v>
      </c>
      <c r="Q1593" s="18">
        <f t="shared" si="217"/>
        <v>2700</v>
      </c>
      <c r="R1593" s="21">
        <f t="shared" si="218"/>
        <v>0.16334230830380819</v>
      </c>
    </row>
    <row r="1594" spans="1:18" ht="15.5" x14ac:dyDescent="0.45">
      <c r="A1594" s="12" t="s">
        <v>3232</v>
      </c>
      <c r="B1594" s="25" t="s">
        <v>3233</v>
      </c>
      <c r="C1594" s="14" t="s">
        <v>32</v>
      </c>
      <c r="D1594" s="27">
        <v>45788</v>
      </c>
      <c r="E1594" s="16">
        <f t="shared" si="212"/>
        <v>46474.82</v>
      </c>
      <c r="F1594" s="17">
        <f t="shared" si="213"/>
        <v>1858.9928</v>
      </c>
      <c r="G1594" s="18">
        <f t="shared" si="214"/>
        <v>0</v>
      </c>
      <c r="H1594" s="18">
        <v>25</v>
      </c>
      <c r="I1594" s="32" t="s">
        <v>29</v>
      </c>
      <c r="J1594" s="19">
        <v>25</v>
      </c>
      <c r="K1594" s="29">
        <v>3000</v>
      </c>
      <c r="L1594" s="21">
        <f t="shared" si="215"/>
        <v>0.61377709477949571</v>
      </c>
      <c r="M1594" s="30">
        <v>54000</v>
      </c>
      <c r="N1594" s="23">
        <f t="shared" si="219"/>
        <v>2160</v>
      </c>
      <c r="O1594" s="21">
        <f t="shared" si="216"/>
        <v>0.16191950824123688</v>
      </c>
      <c r="P1594" s="24">
        <v>52000</v>
      </c>
      <c r="Q1594" s="18">
        <f t="shared" si="217"/>
        <v>2080</v>
      </c>
      <c r="R1594" s="21">
        <f t="shared" si="218"/>
        <v>0.11888545238045033</v>
      </c>
    </row>
    <row r="1595" spans="1:18" ht="15.5" x14ac:dyDescent="0.45">
      <c r="A1595" s="12" t="s">
        <v>3234</v>
      </c>
      <c r="B1595" s="25" t="s">
        <v>3235</v>
      </c>
      <c r="C1595" s="14" t="s">
        <v>24</v>
      </c>
      <c r="D1595" s="42">
        <v>22922</v>
      </c>
      <c r="E1595" s="16">
        <f t="shared" si="212"/>
        <v>23265.83</v>
      </c>
      <c r="F1595" s="17">
        <f t="shared" si="213"/>
        <v>2326.5830000000001</v>
      </c>
      <c r="G1595" s="18">
        <f t="shared" si="214"/>
        <v>0</v>
      </c>
      <c r="H1595" s="18">
        <v>100</v>
      </c>
      <c r="I1595" s="42" t="s">
        <v>29</v>
      </c>
      <c r="J1595" s="32">
        <v>10</v>
      </c>
      <c r="K1595" s="29">
        <v>5000</v>
      </c>
      <c r="L1595" s="21">
        <f t="shared" si="215"/>
        <v>1.1490744151401433</v>
      </c>
      <c r="M1595" s="43">
        <v>30000</v>
      </c>
      <c r="N1595" s="23">
        <f t="shared" si="219"/>
        <v>3000</v>
      </c>
      <c r="O1595" s="21">
        <f t="shared" si="216"/>
        <v>0.2894446490840859</v>
      </c>
      <c r="P1595" s="24">
        <v>29000</v>
      </c>
      <c r="Q1595" s="18">
        <f t="shared" si="217"/>
        <v>2900</v>
      </c>
      <c r="R1595" s="21">
        <f t="shared" si="218"/>
        <v>0.24646316078128305</v>
      </c>
    </row>
    <row r="1596" spans="1:18" ht="15.5" x14ac:dyDescent="0.45">
      <c r="A1596" s="12" t="s">
        <v>3236</v>
      </c>
      <c r="B1596" s="25" t="s">
        <v>3237</v>
      </c>
      <c r="C1596" s="14" t="s">
        <v>24</v>
      </c>
      <c r="D1596" s="15">
        <v>28256</v>
      </c>
      <c r="E1596" s="16">
        <f t="shared" si="212"/>
        <v>28679.84</v>
      </c>
      <c r="F1596" s="17">
        <f t="shared" si="213"/>
        <v>2867.9839999999999</v>
      </c>
      <c r="G1596" s="18">
        <f t="shared" si="214"/>
        <v>0</v>
      </c>
      <c r="H1596" s="18">
        <v>100</v>
      </c>
      <c r="I1596" s="19" t="s">
        <v>29</v>
      </c>
      <c r="J1596" s="19">
        <v>10</v>
      </c>
      <c r="K1596" s="26">
        <v>5000</v>
      </c>
      <c r="L1596" s="21">
        <f t="shared" si="215"/>
        <v>0.74338490033417204</v>
      </c>
      <c r="M1596" s="22">
        <v>34000</v>
      </c>
      <c r="N1596" s="23">
        <f t="shared" si="219"/>
        <v>3400</v>
      </c>
      <c r="O1596" s="21">
        <f t="shared" si="216"/>
        <v>0.18550173222723701</v>
      </c>
      <c r="P1596" s="24">
        <v>33000</v>
      </c>
      <c r="Q1596" s="18">
        <f t="shared" si="217"/>
        <v>3300</v>
      </c>
      <c r="R1596" s="21">
        <f t="shared" si="218"/>
        <v>0.15063403422055358</v>
      </c>
    </row>
    <row r="1597" spans="1:18" ht="15.5" x14ac:dyDescent="0.45">
      <c r="A1597" s="12" t="s">
        <v>3238</v>
      </c>
      <c r="B1597" s="25" t="s">
        <v>3239</v>
      </c>
      <c r="C1597" s="14" t="s">
        <v>32</v>
      </c>
      <c r="D1597" s="15">
        <v>88642</v>
      </c>
      <c r="E1597" s="16">
        <f t="shared" si="212"/>
        <v>89971.63</v>
      </c>
      <c r="F1597" s="17">
        <f t="shared" si="213"/>
        <v>8997.1630000000005</v>
      </c>
      <c r="G1597" s="18">
        <f t="shared" si="214"/>
        <v>0</v>
      </c>
      <c r="H1597" s="18">
        <v>50</v>
      </c>
      <c r="I1597" s="28" t="s">
        <v>29</v>
      </c>
      <c r="J1597" s="32">
        <v>10</v>
      </c>
      <c r="K1597" s="26">
        <v>12000</v>
      </c>
      <c r="L1597" s="21">
        <f t="shared" si="215"/>
        <v>0.33375376215813801</v>
      </c>
      <c r="M1597" s="22">
        <v>105000</v>
      </c>
      <c r="N1597" s="23">
        <f t="shared" si="219"/>
        <v>10500</v>
      </c>
      <c r="O1597" s="21">
        <f t="shared" si="216"/>
        <v>0.16703454188837075</v>
      </c>
      <c r="P1597" s="24">
        <v>100000</v>
      </c>
      <c r="Q1597" s="18">
        <f t="shared" si="217"/>
        <v>10000</v>
      </c>
      <c r="R1597" s="21">
        <f t="shared" si="218"/>
        <v>0.111461468465115</v>
      </c>
    </row>
    <row r="1598" spans="1:18" ht="15.5" x14ac:dyDescent="0.45">
      <c r="A1598" s="12" t="s">
        <v>3240</v>
      </c>
      <c r="B1598" s="25" t="s">
        <v>3241</v>
      </c>
      <c r="C1598" s="14" t="s">
        <v>47</v>
      </c>
      <c r="D1598" s="15">
        <v>8839</v>
      </c>
      <c r="E1598" s="16">
        <f t="shared" si="212"/>
        <v>8971.5849999999991</v>
      </c>
      <c r="F1598" s="17">
        <f t="shared" si="213"/>
        <v>8971.5849999999991</v>
      </c>
      <c r="G1598" s="18">
        <f t="shared" si="214"/>
        <v>0</v>
      </c>
      <c r="H1598" s="18">
        <v>100</v>
      </c>
      <c r="I1598" s="32" t="s">
        <v>48</v>
      </c>
      <c r="J1598" s="19">
        <v>1</v>
      </c>
      <c r="K1598" s="26">
        <v>13000</v>
      </c>
      <c r="L1598" s="21">
        <f t="shared" si="215"/>
        <v>0.44901932044337778</v>
      </c>
      <c r="M1598" s="22">
        <v>11500</v>
      </c>
      <c r="N1598" s="23">
        <f t="shared" si="219"/>
        <v>11500</v>
      </c>
      <c r="O1598" s="21">
        <f t="shared" si="216"/>
        <v>0.28182478346914186</v>
      </c>
      <c r="P1598" s="24">
        <v>10500</v>
      </c>
      <c r="Q1598" s="18">
        <f t="shared" si="217"/>
        <v>10500</v>
      </c>
      <c r="R1598" s="21">
        <f t="shared" si="218"/>
        <v>0.17036175881965127</v>
      </c>
    </row>
    <row r="1599" spans="1:18" ht="15.5" x14ac:dyDescent="0.45">
      <c r="A1599" s="12" t="s">
        <v>3242</v>
      </c>
      <c r="B1599" s="25" t="s">
        <v>3243</v>
      </c>
      <c r="C1599" s="14" t="s">
        <v>47</v>
      </c>
      <c r="D1599" s="16">
        <v>37420</v>
      </c>
      <c r="E1599" s="16">
        <f t="shared" si="212"/>
        <v>37981.300000000003</v>
      </c>
      <c r="F1599" s="17">
        <f t="shared" si="213"/>
        <v>37981.300000000003</v>
      </c>
      <c r="G1599" s="18">
        <f t="shared" si="214"/>
        <v>0</v>
      </c>
      <c r="H1599" s="18">
        <v>100</v>
      </c>
      <c r="I1599" s="32" t="s">
        <v>48</v>
      </c>
      <c r="J1599" s="32">
        <v>1</v>
      </c>
      <c r="K1599" s="26">
        <v>45000</v>
      </c>
      <c r="L1599" s="21">
        <f t="shared" si="215"/>
        <v>0.18479356946707975</v>
      </c>
      <c r="M1599" s="22">
        <v>44000</v>
      </c>
      <c r="N1599" s="23">
        <f t="shared" si="219"/>
        <v>44000</v>
      </c>
      <c r="O1599" s="21">
        <f t="shared" si="216"/>
        <v>0.15846482347892243</v>
      </c>
      <c r="P1599" s="24">
        <v>42000</v>
      </c>
      <c r="Q1599" s="18">
        <f t="shared" si="217"/>
        <v>42000</v>
      </c>
      <c r="R1599" s="21">
        <f t="shared" si="218"/>
        <v>0.10580733150260778</v>
      </c>
    </row>
    <row r="1600" spans="1:18" ht="15.5" x14ac:dyDescent="0.45">
      <c r="A1600" s="12" t="s">
        <v>3244</v>
      </c>
      <c r="B1600" s="25" t="s">
        <v>3245</v>
      </c>
      <c r="C1600" s="14" t="s">
        <v>47</v>
      </c>
      <c r="D1600" s="15">
        <v>269730</v>
      </c>
      <c r="E1600" s="16">
        <f t="shared" si="212"/>
        <v>273775.95</v>
      </c>
      <c r="F1600" s="17">
        <f t="shared" si="213"/>
        <v>13688.797500000001</v>
      </c>
      <c r="G1600" s="18">
        <f t="shared" si="214"/>
        <v>0</v>
      </c>
      <c r="H1600" s="18">
        <v>100</v>
      </c>
      <c r="I1600" s="19" t="s">
        <v>29</v>
      </c>
      <c r="J1600" s="32">
        <v>20</v>
      </c>
      <c r="K1600" s="26">
        <v>17000</v>
      </c>
      <c r="L1600" s="21">
        <f t="shared" si="215"/>
        <v>0.24189140791950492</v>
      </c>
      <c r="M1600" s="22">
        <v>320000</v>
      </c>
      <c r="N1600" s="23">
        <f t="shared" si="219"/>
        <v>16000</v>
      </c>
      <c r="O1600" s="21">
        <f t="shared" si="216"/>
        <v>0.16883897215953406</v>
      </c>
      <c r="P1600" s="24">
        <v>310000</v>
      </c>
      <c r="Q1600" s="18">
        <f t="shared" si="217"/>
        <v>15500</v>
      </c>
      <c r="R1600" s="21">
        <f t="shared" si="218"/>
        <v>0.13231275427954861</v>
      </c>
    </row>
    <row r="1601" spans="1:18" ht="15.5" x14ac:dyDescent="0.45">
      <c r="A1601" s="12" t="s">
        <v>3246</v>
      </c>
      <c r="B1601" s="25" t="s">
        <v>3247</v>
      </c>
      <c r="C1601" s="14" t="s">
        <v>47</v>
      </c>
      <c r="D1601" s="15">
        <v>8564</v>
      </c>
      <c r="E1601" s="16">
        <f t="shared" si="212"/>
        <v>8692.4599999999991</v>
      </c>
      <c r="F1601" s="17">
        <f t="shared" si="213"/>
        <v>8692.4599999999991</v>
      </c>
      <c r="G1601" s="18">
        <f t="shared" si="214"/>
        <v>0</v>
      </c>
      <c r="H1601" s="18">
        <v>100</v>
      </c>
      <c r="I1601" s="32" t="s">
        <v>48</v>
      </c>
      <c r="J1601" s="32">
        <v>1</v>
      </c>
      <c r="K1601" s="26">
        <v>13000</v>
      </c>
      <c r="L1601" s="21">
        <f t="shared" si="215"/>
        <v>0.49554901604378981</v>
      </c>
      <c r="M1601" s="22">
        <v>10000</v>
      </c>
      <c r="N1601" s="23">
        <f t="shared" si="219"/>
        <v>10000</v>
      </c>
      <c r="O1601" s="21">
        <f t="shared" si="216"/>
        <v>0.15042232003368447</v>
      </c>
      <c r="P1601" s="24">
        <v>9800</v>
      </c>
      <c r="Q1601" s="18">
        <f t="shared" si="217"/>
        <v>9800</v>
      </c>
      <c r="R1601" s="21">
        <f t="shared" si="218"/>
        <v>0.12741387363301079</v>
      </c>
    </row>
    <row r="1602" spans="1:18" ht="15.5" x14ac:dyDescent="0.45">
      <c r="A1602" s="12" t="s">
        <v>3248</v>
      </c>
      <c r="B1602" s="25" t="s">
        <v>3249</v>
      </c>
      <c r="C1602" s="14" t="s">
        <v>47</v>
      </c>
      <c r="D1602" s="15">
        <v>5351</v>
      </c>
      <c r="E1602" s="16">
        <f t="shared" si="212"/>
        <v>5431.2650000000003</v>
      </c>
      <c r="F1602" s="17">
        <f t="shared" si="213"/>
        <v>5431.2650000000003</v>
      </c>
      <c r="G1602" s="18">
        <f t="shared" si="214"/>
        <v>0</v>
      </c>
      <c r="H1602" s="18">
        <v>100</v>
      </c>
      <c r="I1602" s="32" t="s">
        <v>48</v>
      </c>
      <c r="J1602" s="32">
        <v>1</v>
      </c>
      <c r="K1602" s="26">
        <v>10000</v>
      </c>
      <c r="L1602" s="21">
        <f t="shared" si="215"/>
        <v>0.84119169291131979</v>
      </c>
      <c r="M1602" s="22">
        <v>7300</v>
      </c>
      <c r="N1602" s="23">
        <f t="shared" si="219"/>
        <v>7300</v>
      </c>
      <c r="O1602" s="21">
        <f t="shared" si="216"/>
        <v>0.34406993582526346</v>
      </c>
      <c r="P1602" s="24">
        <v>7000</v>
      </c>
      <c r="Q1602" s="18">
        <f t="shared" si="217"/>
        <v>7000</v>
      </c>
      <c r="R1602" s="21">
        <f t="shared" si="218"/>
        <v>0.28883418503792385</v>
      </c>
    </row>
    <row r="1603" spans="1:18" ht="15.5" x14ac:dyDescent="0.45">
      <c r="A1603" s="12" t="s">
        <v>3250</v>
      </c>
      <c r="B1603" s="25" t="s">
        <v>3251</v>
      </c>
      <c r="C1603" s="14" t="s">
        <v>10</v>
      </c>
      <c r="D1603" s="15">
        <v>15484</v>
      </c>
      <c r="E1603" s="16">
        <f t="shared" si="212"/>
        <v>15716.26</v>
      </c>
      <c r="F1603" s="17">
        <f t="shared" si="213"/>
        <v>15716.26</v>
      </c>
      <c r="G1603" s="18">
        <f t="shared" si="214"/>
        <v>0</v>
      </c>
      <c r="H1603" s="18">
        <v>20</v>
      </c>
      <c r="I1603" s="19" t="s">
        <v>11</v>
      </c>
      <c r="J1603" s="32">
        <v>1</v>
      </c>
      <c r="K1603" s="26">
        <v>20000</v>
      </c>
      <c r="L1603" s="21">
        <f t="shared" si="215"/>
        <v>0.27256739198766117</v>
      </c>
      <c r="M1603" s="22">
        <v>19000</v>
      </c>
      <c r="N1603" s="23">
        <f t="shared" si="219"/>
        <v>19000</v>
      </c>
      <c r="O1603" s="21">
        <f t="shared" si="216"/>
        <v>0.20893902238827811</v>
      </c>
      <c r="P1603" s="24">
        <v>18000</v>
      </c>
      <c r="Q1603" s="18">
        <f t="shared" si="217"/>
        <v>18000</v>
      </c>
      <c r="R1603" s="21">
        <f t="shared" si="218"/>
        <v>0.14531065278889504</v>
      </c>
    </row>
    <row r="1604" spans="1:18" ht="15.5" x14ac:dyDescent="0.45">
      <c r="A1604" s="12" t="s">
        <v>3252</v>
      </c>
      <c r="B1604" s="25" t="s">
        <v>3253</v>
      </c>
      <c r="C1604" s="14" t="s">
        <v>32</v>
      </c>
      <c r="D1604" s="15">
        <v>12317</v>
      </c>
      <c r="E1604" s="16">
        <f t="shared" si="212"/>
        <v>12501.754999999999</v>
      </c>
      <c r="F1604" s="17">
        <f t="shared" si="213"/>
        <v>12501.754999999999</v>
      </c>
      <c r="G1604" s="18">
        <f t="shared" si="214"/>
        <v>0</v>
      </c>
      <c r="H1604" s="18">
        <v>1</v>
      </c>
      <c r="I1604" s="19" t="s">
        <v>72</v>
      </c>
      <c r="J1604" s="19">
        <v>1</v>
      </c>
      <c r="K1604" s="26">
        <v>17000</v>
      </c>
      <c r="L1604" s="21">
        <f t="shared" si="215"/>
        <v>0.35980908280477431</v>
      </c>
      <c r="M1604" s="22">
        <v>16000</v>
      </c>
      <c r="N1604" s="23">
        <f t="shared" si="219"/>
        <v>16000</v>
      </c>
      <c r="O1604" s="21">
        <f t="shared" si="216"/>
        <v>0.27982031322802287</v>
      </c>
      <c r="P1604" s="24">
        <v>15500</v>
      </c>
      <c r="Q1604" s="18">
        <f t="shared" si="217"/>
        <v>15500</v>
      </c>
      <c r="R1604" s="21">
        <f t="shared" si="218"/>
        <v>0.23982592843964715</v>
      </c>
    </row>
    <row r="1605" spans="1:18" ht="15.5" x14ac:dyDescent="0.45">
      <c r="A1605" s="12" t="s">
        <v>3254</v>
      </c>
      <c r="B1605" s="25" t="s">
        <v>3255</v>
      </c>
      <c r="C1605" s="14" t="s">
        <v>24</v>
      </c>
      <c r="D1605" s="15">
        <v>9921</v>
      </c>
      <c r="E1605" s="16">
        <f t="shared" si="212"/>
        <v>10069.815000000001</v>
      </c>
      <c r="F1605" s="17">
        <f t="shared" si="213"/>
        <v>10069.815000000001</v>
      </c>
      <c r="G1605" s="18">
        <f t="shared" si="214"/>
        <v>0</v>
      </c>
      <c r="H1605" s="18">
        <v>100</v>
      </c>
      <c r="I1605" s="32" t="s">
        <v>48</v>
      </c>
      <c r="J1605" s="19">
        <v>1</v>
      </c>
      <c r="K1605" s="26">
        <v>12000</v>
      </c>
      <c r="L1605" s="21">
        <f t="shared" si="215"/>
        <v>0.19168028409657967</v>
      </c>
      <c r="M1605" s="22">
        <v>11500</v>
      </c>
      <c r="N1605" s="23">
        <f t="shared" si="219"/>
        <v>11500</v>
      </c>
      <c r="O1605" s="21">
        <f t="shared" si="216"/>
        <v>0.14202693892588886</v>
      </c>
      <c r="P1605" s="24">
        <v>11500</v>
      </c>
      <c r="Q1605" s="18">
        <f t="shared" si="217"/>
        <v>11500</v>
      </c>
      <c r="R1605" s="21">
        <f t="shared" si="218"/>
        <v>0.14202693892588886</v>
      </c>
    </row>
    <row r="1606" spans="1:18" ht="15.5" x14ac:dyDescent="0.45">
      <c r="A1606" s="12" t="s">
        <v>3256</v>
      </c>
      <c r="B1606" s="25" t="s">
        <v>3257</v>
      </c>
      <c r="C1606" s="14" t="s">
        <v>32</v>
      </c>
      <c r="D1606" s="65">
        <f>74120/20</f>
        <v>3706</v>
      </c>
      <c r="E1606" s="16">
        <f t="shared" si="212"/>
        <v>3761.59</v>
      </c>
      <c r="F1606" s="17">
        <f t="shared" si="213"/>
        <v>3761.59</v>
      </c>
      <c r="G1606" s="18">
        <f t="shared" si="214"/>
        <v>0</v>
      </c>
      <c r="H1606" s="18">
        <v>20</v>
      </c>
      <c r="I1606" s="28" t="s">
        <v>262</v>
      </c>
      <c r="J1606" s="19">
        <v>1</v>
      </c>
      <c r="K1606" s="29">
        <v>5000</v>
      </c>
      <c r="L1606" s="21">
        <f t="shared" si="215"/>
        <v>0.32922514149601628</v>
      </c>
      <c r="M1606" s="30">
        <v>4400</v>
      </c>
      <c r="N1606" s="23">
        <f t="shared" si="219"/>
        <v>4400</v>
      </c>
      <c r="O1606" s="21">
        <f t="shared" si="216"/>
        <v>0.16971812451649432</v>
      </c>
      <c r="P1606" s="24">
        <v>4300</v>
      </c>
      <c r="Q1606" s="18">
        <f t="shared" si="217"/>
        <v>4300</v>
      </c>
      <c r="R1606" s="21">
        <f t="shared" si="218"/>
        <v>0.14313362168657398</v>
      </c>
    </row>
    <row r="1607" spans="1:18" ht="15.5" x14ac:dyDescent="0.45">
      <c r="A1607" s="12" t="s">
        <v>3258</v>
      </c>
      <c r="B1607" s="25" t="s">
        <v>3259</v>
      </c>
      <c r="C1607" s="14" t="s">
        <v>32</v>
      </c>
      <c r="D1607" s="27">
        <v>21250</v>
      </c>
      <c r="E1607" s="16">
        <f t="shared" si="212"/>
        <v>21568.75</v>
      </c>
      <c r="F1607" s="17">
        <f t="shared" si="213"/>
        <v>4313.75</v>
      </c>
      <c r="G1607" s="18">
        <f t="shared" si="214"/>
        <v>0</v>
      </c>
      <c r="H1607" s="18">
        <v>100</v>
      </c>
      <c r="I1607" s="19" t="s">
        <v>29</v>
      </c>
      <c r="J1607" s="28">
        <v>5</v>
      </c>
      <c r="K1607" s="26">
        <v>7000</v>
      </c>
      <c r="L1607" s="21">
        <f t="shared" si="215"/>
        <v>0.62271805273833669</v>
      </c>
      <c r="M1607" s="22">
        <v>25000</v>
      </c>
      <c r="N1607" s="23">
        <f t="shared" si="219"/>
        <v>5000</v>
      </c>
      <c r="O1607" s="21">
        <f t="shared" si="216"/>
        <v>0.15908432338452622</v>
      </c>
      <c r="P1607" s="24">
        <v>25000</v>
      </c>
      <c r="Q1607" s="18">
        <f t="shared" si="217"/>
        <v>5000</v>
      </c>
      <c r="R1607" s="21">
        <f t="shared" si="218"/>
        <v>0.15908432338452622</v>
      </c>
    </row>
    <row r="1608" spans="1:18" ht="15.5" x14ac:dyDescent="0.45">
      <c r="A1608" s="12" t="s">
        <v>3260</v>
      </c>
      <c r="B1608" s="25" t="s">
        <v>3261</v>
      </c>
      <c r="C1608" s="14" t="s">
        <v>10</v>
      </c>
      <c r="D1608" s="15">
        <v>16515</v>
      </c>
      <c r="E1608" s="16">
        <f t="shared" ref="E1608:E1671" si="220">(D1608*1.5%)+D1608</f>
        <v>16762.724999999999</v>
      </c>
      <c r="F1608" s="17">
        <f t="shared" si="213"/>
        <v>1676.2724999999998</v>
      </c>
      <c r="G1608" s="18">
        <f t="shared" si="214"/>
        <v>0</v>
      </c>
      <c r="H1608" s="18">
        <v>30</v>
      </c>
      <c r="I1608" s="28" t="s">
        <v>29</v>
      </c>
      <c r="J1608" s="19">
        <v>10</v>
      </c>
      <c r="K1608" s="26">
        <v>3000</v>
      </c>
      <c r="L1608" s="21">
        <f t="shared" si="215"/>
        <v>0.78968514964004977</v>
      </c>
      <c r="M1608" s="22">
        <v>20000</v>
      </c>
      <c r="N1608" s="23">
        <f t="shared" si="219"/>
        <v>2000</v>
      </c>
      <c r="O1608" s="21">
        <f t="shared" si="216"/>
        <v>0.19312343309336652</v>
      </c>
      <c r="P1608" s="24">
        <v>19000</v>
      </c>
      <c r="Q1608" s="18">
        <f t="shared" si="217"/>
        <v>1900</v>
      </c>
      <c r="R1608" s="21">
        <f t="shared" si="218"/>
        <v>0.13346726143869819</v>
      </c>
    </row>
    <row r="1609" spans="1:18" ht="15.5" x14ac:dyDescent="0.45">
      <c r="A1609" s="12" t="s">
        <v>3262</v>
      </c>
      <c r="B1609" s="25" t="s">
        <v>3263</v>
      </c>
      <c r="C1609" s="14" t="str">
        <f>C1608</f>
        <v>ALKES</v>
      </c>
      <c r="D1609" s="27">
        <v>36000</v>
      </c>
      <c r="E1609" s="16">
        <f t="shared" si="220"/>
        <v>36540</v>
      </c>
      <c r="F1609" s="17">
        <f t="shared" si="213"/>
        <v>5220</v>
      </c>
      <c r="G1609" s="18">
        <f t="shared" si="214"/>
        <v>0</v>
      </c>
      <c r="H1609" s="18">
        <v>100</v>
      </c>
      <c r="I1609" s="19" t="s">
        <v>29</v>
      </c>
      <c r="J1609" s="32">
        <v>7</v>
      </c>
      <c r="K1609" s="26">
        <v>7000</v>
      </c>
      <c r="L1609" s="21">
        <f t="shared" si="215"/>
        <v>0.34099616858237547</v>
      </c>
      <c r="M1609" s="22">
        <v>42000</v>
      </c>
      <c r="N1609" s="23">
        <f t="shared" si="219"/>
        <v>6000</v>
      </c>
      <c r="O1609" s="21">
        <f t="shared" si="216"/>
        <v>0.14942528735632185</v>
      </c>
      <c r="P1609" s="24">
        <v>42000</v>
      </c>
      <c r="Q1609" s="18">
        <f t="shared" si="217"/>
        <v>6000</v>
      </c>
      <c r="R1609" s="21">
        <f t="shared" si="218"/>
        <v>0.14942528735632185</v>
      </c>
    </row>
    <row r="1610" spans="1:18" ht="15.5" x14ac:dyDescent="0.45">
      <c r="A1610" s="12" t="s">
        <v>3264</v>
      </c>
      <c r="B1610" s="25" t="s">
        <v>3265</v>
      </c>
      <c r="C1610" s="14" t="s">
        <v>24</v>
      </c>
      <c r="D1610" s="27">
        <f>212538/10</f>
        <v>21253.8</v>
      </c>
      <c r="E1610" s="16">
        <f t="shared" si="220"/>
        <v>21572.607</v>
      </c>
      <c r="F1610" s="17">
        <f t="shared" si="213"/>
        <v>21572.607</v>
      </c>
      <c r="G1610" s="18">
        <f t="shared" si="214"/>
        <v>0</v>
      </c>
      <c r="H1610" s="18">
        <v>1</v>
      </c>
      <c r="I1610" s="28" t="s">
        <v>29</v>
      </c>
      <c r="J1610" s="28">
        <v>1</v>
      </c>
      <c r="K1610" s="29">
        <v>26000</v>
      </c>
      <c r="L1610" s="21">
        <f t="shared" si="215"/>
        <v>0.20523217244906933</v>
      </c>
      <c r="M1610" s="30">
        <v>25000</v>
      </c>
      <c r="N1610" s="23">
        <f t="shared" si="219"/>
        <v>25000</v>
      </c>
      <c r="O1610" s="21">
        <f t="shared" si="216"/>
        <v>0.15887708889333588</v>
      </c>
      <c r="P1610" s="24">
        <v>25000</v>
      </c>
      <c r="Q1610" s="18">
        <f t="shared" si="217"/>
        <v>25000</v>
      </c>
      <c r="R1610" s="21">
        <f t="shared" si="218"/>
        <v>0.15887708889333588</v>
      </c>
    </row>
    <row r="1611" spans="1:18" ht="15.5" x14ac:dyDescent="0.45">
      <c r="A1611" s="12" t="s">
        <v>3266</v>
      </c>
      <c r="B1611" s="124" t="s">
        <v>3267</v>
      </c>
      <c r="C1611" s="33" t="s">
        <v>32</v>
      </c>
      <c r="D1611" s="15">
        <v>35431</v>
      </c>
      <c r="E1611" s="16">
        <f t="shared" si="220"/>
        <v>35962.464999999997</v>
      </c>
      <c r="F1611" s="17">
        <f t="shared" si="213"/>
        <v>35962.464999999997</v>
      </c>
      <c r="G1611" s="18">
        <f t="shared" si="214"/>
        <v>0</v>
      </c>
      <c r="H1611" s="18">
        <v>1</v>
      </c>
      <c r="I1611" s="19" t="s">
        <v>48</v>
      </c>
      <c r="J1611" s="19">
        <v>1</v>
      </c>
      <c r="K1611" s="26">
        <v>43000</v>
      </c>
      <c r="L1611" s="21">
        <f t="shared" si="215"/>
        <v>0.19569111850369555</v>
      </c>
      <c r="M1611" s="22">
        <v>42000</v>
      </c>
      <c r="N1611" s="23">
        <f t="shared" si="219"/>
        <v>42000</v>
      </c>
      <c r="O1611" s="21">
        <f t="shared" si="216"/>
        <v>0.16788434830593521</v>
      </c>
      <c r="P1611" s="24">
        <v>42000</v>
      </c>
      <c r="Q1611" s="18">
        <f t="shared" si="217"/>
        <v>42000</v>
      </c>
      <c r="R1611" s="21">
        <f t="shared" si="218"/>
        <v>0.16788434830593521</v>
      </c>
    </row>
    <row r="1612" spans="1:18" ht="15.5" x14ac:dyDescent="0.45">
      <c r="A1612" s="12" t="s">
        <v>3268</v>
      </c>
      <c r="B1612" s="25" t="s">
        <v>3269</v>
      </c>
      <c r="C1612" s="14" t="s">
        <v>32</v>
      </c>
      <c r="D1612" s="41">
        <v>11056</v>
      </c>
      <c r="E1612" s="16">
        <f t="shared" si="220"/>
        <v>11221.84</v>
      </c>
      <c r="F1612" s="17">
        <f t="shared" si="213"/>
        <v>11221.84</v>
      </c>
      <c r="G1612" s="18">
        <f t="shared" si="214"/>
        <v>0</v>
      </c>
      <c r="H1612" s="18">
        <v>100</v>
      </c>
      <c r="I1612" s="19" t="s">
        <v>33</v>
      </c>
      <c r="J1612" s="19">
        <v>1</v>
      </c>
      <c r="K1612" s="26">
        <v>13500</v>
      </c>
      <c r="L1612" s="21">
        <f t="shared" si="215"/>
        <v>0.20301127087892892</v>
      </c>
      <c r="M1612" s="22">
        <v>13000</v>
      </c>
      <c r="N1612" s="23">
        <f t="shared" si="219"/>
        <v>13000</v>
      </c>
      <c r="O1612" s="21">
        <f t="shared" si="216"/>
        <v>0.15845529788341303</v>
      </c>
      <c r="P1612" s="24">
        <v>12500</v>
      </c>
      <c r="Q1612" s="18">
        <f t="shared" si="217"/>
        <v>12500</v>
      </c>
      <c r="R1612" s="21">
        <f t="shared" si="218"/>
        <v>0.11389932488789715</v>
      </c>
    </row>
    <row r="1613" spans="1:18" ht="15.5" x14ac:dyDescent="0.45">
      <c r="A1613" s="12" t="s">
        <v>3270</v>
      </c>
      <c r="B1613" s="25" t="s">
        <v>3271</v>
      </c>
      <c r="C1613" s="14" t="s">
        <v>47</v>
      </c>
      <c r="D1613" s="15">
        <v>8468</v>
      </c>
      <c r="E1613" s="16">
        <f t="shared" si="220"/>
        <v>8595.02</v>
      </c>
      <c r="F1613" s="17">
        <f t="shared" si="213"/>
        <v>8595.02</v>
      </c>
      <c r="G1613" s="18">
        <f t="shared" si="214"/>
        <v>0</v>
      </c>
      <c r="H1613" s="18">
        <v>100</v>
      </c>
      <c r="I1613" s="32" t="s">
        <v>48</v>
      </c>
      <c r="J1613" s="19">
        <v>1</v>
      </c>
      <c r="K1613" s="26">
        <v>12000</v>
      </c>
      <c r="L1613" s="21">
        <f t="shared" si="215"/>
        <v>0.39615730969794127</v>
      </c>
      <c r="M1613" s="22">
        <v>9600</v>
      </c>
      <c r="N1613" s="23">
        <f t="shared" si="219"/>
        <v>9600</v>
      </c>
      <c r="O1613" s="21">
        <f t="shared" si="216"/>
        <v>0.11692584775835303</v>
      </c>
      <c r="P1613" s="24">
        <v>9500</v>
      </c>
      <c r="Q1613" s="18">
        <f t="shared" si="217"/>
        <v>9500</v>
      </c>
      <c r="R1613" s="21">
        <f t="shared" si="218"/>
        <v>0.10529120351087019</v>
      </c>
    </row>
    <row r="1614" spans="1:18" ht="15.5" x14ac:dyDescent="0.45">
      <c r="A1614" s="12" t="s">
        <v>3272</v>
      </c>
      <c r="B1614" s="25" t="s">
        <v>3273</v>
      </c>
      <c r="C1614" s="14" t="s">
        <v>47</v>
      </c>
      <c r="D1614" s="15">
        <v>8925</v>
      </c>
      <c r="E1614" s="16">
        <f t="shared" si="220"/>
        <v>9058.875</v>
      </c>
      <c r="F1614" s="17">
        <f t="shared" si="213"/>
        <v>9058.875</v>
      </c>
      <c r="G1614" s="18">
        <f t="shared" si="214"/>
        <v>0</v>
      </c>
      <c r="H1614" s="18">
        <v>100</v>
      </c>
      <c r="I1614" s="32" t="s">
        <v>48</v>
      </c>
      <c r="J1614" s="19">
        <v>1</v>
      </c>
      <c r="K1614" s="26">
        <v>12000</v>
      </c>
      <c r="L1614" s="21">
        <f t="shared" si="215"/>
        <v>0.32466779815374425</v>
      </c>
      <c r="M1614" s="22">
        <v>11000</v>
      </c>
      <c r="N1614" s="23">
        <f t="shared" si="219"/>
        <v>11000</v>
      </c>
      <c r="O1614" s="21">
        <f t="shared" si="216"/>
        <v>0.21427881497426557</v>
      </c>
      <c r="P1614" s="24">
        <v>10500</v>
      </c>
      <c r="Q1614" s="18">
        <f t="shared" si="217"/>
        <v>10500</v>
      </c>
      <c r="R1614" s="21">
        <f t="shared" si="218"/>
        <v>0.15908432338452622</v>
      </c>
    </row>
    <row r="1615" spans="1:18" ht="15.5" x14ac:dyDescent="0.45">
      <c r="A1615" s="12" t="s">
        <v>3274</v>
      </c>
      <c r="B1615" s="25" t="s">
        <v>3275</v>
      </c>
      <c r="C1615" s="14" t="s">
        <v>47</v>
      </c>
      <c r="D1615" s="15">
        <v>13750</v>
      </c>
      <c r="E1615" s="16">
        <f t="shared" si="220"/>
        <v>13956.25</v>
      </c>
      <c r="F1615" s="17">
        <f t="shared" si="213"/>
        <v>13956.25</v>
      </c>
      <c r="G1615" s="18">
        <f t="shared" si="214"/>
        <v>0</v>
      </c>
      <c r="H1615" s="18">
        <v>100</v>
      </c>
      <c r="I1615" s="32" t="s">
        <v>48</v>
      </c>
      <c r="J1615" s="19">
        <v>1</v>
      </c>
      <c r="K1615" s="26">
        <v>17000</v>
      </c>
      <c r="L1615" s="21">
        <f t="shared" si="215"/>
        <v>0.21809225257501119</v>
      </c>
      <c r="M1615" s="22">
        <v>16000</v>
      </c>
      <c r="N1615" s="23">
        <f t="shared" si="219"/>
        <v>16000</v>
      </c>
      <c r="O1615" s="21">
        <f t="shared" si="216"/>
        <v>0.1464397671294223</v>
      </c>
      <c r="P1615" s="24">
        <v>15700</v>
      </c>
      <c r="Q1615" s="18">
        <f t="shared" si="217"/>
        <v>15700</v>
      </c>
      <c r="R1615" s="21">
        <f t="shared" si="218"/>
        <v>0.12494402149574563</v>
      </c>
    </row>
    <row r="1616" spans="1:18" ht="15.5" x14ac:dyDescent="0.45">
      <c r="A1616" s="12" t="s">
        <v>3276</v>
      </c>
      <c r="B1616" s="25" t="s">
        <v>3277</v>
      </c>
      <c r="C1616" s="14" t="s">
        <v>32</v>
      </c>
      <c r="D1616" s="15">
        <v>12494</v>
      </c>
      <c r="E1616" s="16">
        <f t="shared" si="220"/>
        <v>12681.41</v>
      </c>
      <c r="F1616" s="17">
        <f t="shared" si="213"/>
        <v>12681.41</v>
      </c>
      <c r="G1616" s="18">
        <f t="shared" si="214"/>
        <v>0</v>
      </c>
      <c r="H1616" s="18">
        <v>96</v>
      </c>
      <c r="I1616" s="19" t="s">
        <v>48</v>
      </c>
      <c r="J1616" s="19">
        <v>1</v>
      </c>
      <c r="K1616" s="26">
        <v>17000</v>
      </c>
      <c r="L1616" s="21">
        <f t="shared" si="215"/>
        <v>0.34054493940342595</v>
      </c>
      <c r="M1616" s="22">
        <v>15000</v>
      </c>
      <c r="N1616" s="23">
        <f t="shared" si="219"/>
        <v>15000</v>
      </c>
      <c r="O1616" s="21">
        <f t="shared" si="216"/>
        <v>0.18283377006184645</v>
      </c>
      <c r="P1616" s="24">
        <v>14500</v>
      </c>
      <c r="Q1616" s="18">
        <f t="shared" si="217"/>
        <v>14500</v>
      </c>
      <c r="R1616" s="21">
        <f t="shared" si="218"/>
        <v>0.14340597772645156</v>
      </c>
    </row>
    <row r="1617" spans="1:18" ht="15.5" x14ac:dyDescent="0.45">
      <c r="A1617" s="12" t="s">
        <v>3278</v>
      </c>
      <c r="B1617" s="25" t="s">
        <v>3279</v>
      </c>
      <c r="C1617" s="14" t="s">
        <v>47</v>
      </c>
      <c r="D1617" s="15">
        <v>13750</v>
      </c>
      <c r="E1617" s="16">
        <f t="shared" si="220"/>
        <v>13956.25</v>
      </c>
      <c r="F1617" s="17">
        <f t="shared" si="213"/>
        <v>13956.25</v>
      </c>
      <c r="G1617" s="18">
        <f t="shared" si="214"/>
        <v>0</v>
      </c>
      <c r="H1617" s="18">
        <v>100</v>
      </c>
      <c r="I1617" s="32" t="s">
        <v>48</v>
      </c>
      <c r="J1617" s="19">
        <v>1</v>
      </c>
      <c r="K1617" s="26">
        <v>17000</v>
      </c>
      <c r="L1617" s="21">
        <f t="shared" si="215"/>
        <v>0.21809225257501119</v>
      </c>
      <c r="M1617" s="22">
        <v>16000</v>
      </c>
      <c r="N1617" s="23">
        <f t="shared" si="219"/>
        <v>16000</v>
      </c>
      <c r="O1617" s="21">
        <f t="shared" si="216"/>
        <v>0.1464397671294223</v>
      </c>
      <c r="P1617" s="24">
        <v>15700</v>
      </c>
      <c r="Q1617" s="18">
        <f t="shared" si="217"/>
        <v>15700</v>
      </c>
      <c r="R1617" s="21">
        <f t="shared" si="218"/>
        <v>0.12494402149574563</v>
      </c>
    </row>
    <row r="1618" spans="1:18" ht="15.5" x14ac:dyDescent="0.45">
      <c r="A1618" s="12" t="s">
        <v>3280</v>
      </c>
      <c r="B1618" s="25" t="s">
        <v>3281</v>
      </c>
      <c r="C1618" s="14" t="s">
        <v>10</v>
      </c>
      <c r="D1618" s="15">
        <v>3000</v>
      </c>
      <c r="E1618" s="16">
        <f t="shared" si="220"/>
        <v>3045</v>
      </c>
      <c r="F1618" s="17">
        <f t="shared" si="213"/>
        <v>3045</v>
      </c>
      <c r="G1618" s="18">
        <f t="shared" si="214"/>
        <v>0</v>
      </c>
      <c r="H1618" s="18">
        <v>100</v>
      </c>
      <c r="I1618" s="42" t="s">
        <v>11</v>
      </c>
      <c r="J1618" s="32">
        <v>1</v>
      </c>
      <c r="K1618" s="26">
        <v>5000</v>
      </c>
      <c r="L1618" s="21">
        <f t="shared" si="215"/>
        <v>0.64203612479474548</v>
      </c>
      <c r="M1618" s="22">
        <v>4500</v>
      </c>
      <c r="N1618" s="23">
        <f t="shared" si="219"/>
        <v>4500</v>
      </c>
      <c r="O1618" s="21">
        <f t="shared" si="216"/>
        <v>0.47783251231527096</v>
      </c>
      <c r="P1618" s="24">
        <v>4250</v>
      </c>
      <c r="Q1618" s="18">
        <f t="shared" si="217"/>
        <v>4250</v>
      </c>
      <c r="R1618" s="21">
        <f t="shared" si="218"/>
        <v>0.39573070607553368</v>
      </c>
    </row>
    <row r="1619" spans="1:18" ht="15.5" x14ac:dyDescent="0.45">
      <c r="A1619" s="12" t="s">
        <v>3282</v>
      </c>
      <c r="B1619" s="34" t="s">
        <v>3283</v>
      </c>
      <c r="C1619" s="14" t="str">
        <f>C1618</f>
        <v>ALKES</v>
      </c>
      <c r="D1619" s="16">
        <v>51158</v>
      </c>
      <c r="E1619" s="16">
        <f t="shared" si="220"/>
        <v>51925.37</v>
      </c>
      <c r="F1619" s="17">
        <f t="shared" ref="F1619:F1682" si="221">E1619/J1619</f>
        <v>5192.5370000000003</v>
      </c>
      <c r="G1619" s="18">
        <f t="shared" ref="G1619:G1682" si="222">F1619*T1619</f>
        <v>0</v>
      </c>
      <c r="H1619" s="18">
        <v>100</v>
      </c>
      <c r="I1619" s="28" t="s">
        <v>29</v>
      </c>
      <c r="J1619" s="32">
        <v>10</v>
      </c>
      <c r="K1619" s="26">
        <v>10000</v>
      </c>
      <c r="L1619" s="21">
        <f t="shared" ref="L1619:L1682" si="223">(K1619-F1619)/F1619</f>
        <v>0.92584087508668678</v>
      </c>
      <c r="M1619" s="22">
        <v>62000</v>
      </c>
      <c r="N1619" s="23">
        <f t="shared" si="219"/>
        <v>6200</v>
      </c>
      <c r="O1619" s="21">
        <f t="shared" ref="O1619:O1682" si="224">(N1619-F1619)/F1619</f>
        <v>0.19402134255374581</v>
      </c>
      <c r="P1619" s="24">
        <v>60000</v>
      </c>
      <c r="Q1619" s="18">
        <f t="shared" si="217"/>
        <v>6000</v>
      </c>
      <c r="R1619" s="21">
        <f t="shared" si="218"/>
        <v>0.15550452505201209</v>
      </c>
    </row>
    <row r="1620" spans="1:18" ht="15.5" x14ac:dyDescent="0.45">
      <c r="A1620" s="12" t="s">
        <v>3284</v>
      </c>
      <c r="B1620" s="25" t="s">
        <v>3285</v>
      </c>
      <c r="C1620" s="14" t="s">
        <v>24</v>
      </c>
      <c r="D1620" s="15">
        <v>15912</v>
      </c>
      <c r="E1620" s="16">
        <f t="shared" si="220"/>
        <v>16150.68</v>
      </c>
      <c r="F1620" s="17">
        <f t="shared" si="221"/>
        <v>1615.068</v>
      </c>
      <c r="G1620" s="18">
        <f t="shared" si="222"/>
        <v>0</v>
      </c>
      <c r="H1620" s="18">
        <v>100</v>
      </c>
      <c r="I1620" s="19" t="s">
        <v>29</v>
      </c>
      <c r="J1620" s="32">
        <v>10</v>
      </c>
      <c r="K1620" s="26">
        <v>2500</v>
      </c>
      <c r="L1620" s="21">
        <f t="shared" si="223"/>
        <v>0.54792244041736948</v>
      </c>
      <c r="M1620" s="22">
        <v>20000</v>
      </c>
      <c r="N1620" s="23">
        <f t="shared" si="219"/>
        <v>2000</v>
      </c>
      <c r="O1620" s="21">
        <f t="shared" si="224"/>
        <v>0.23833795233389554</v>
      </c>
      <c r="P1620" s="24">
        <v>20000</v>
      </c>
      <c r="Q1620" s="18">
        <f t="shared" si="217"/>
        <v>2000</v>
      </c>
      <c r="R1620" s="21">
        <f t="shared" si="218"/>
        <v>0.23833795233389554</v>
      </c>
    </row>
    <row r="1621" spans="1:18" ht="15.5" x14ac:dyDescent="0.45">
      <c r="A1621" s="12" t="s">
        <v>3286</v>
      </c>
      <c r="B1621" s="25" t="s">
        <v>3287</v>
      </c>
      <c r="C1621" s="33" t="s">
        <v>24</v>
      </c>
      <c r="D1621" s="16">
        <v>12516</v>
      </c>
      <c r="E1621" s="16">
        <f t="shared" si="220"/>
        <v>12703.74</v>
      </c>
      <c r="F1621" s="17">
        <f t="shared" si="221"/>
        <v>1270.374</v>
      </c>
      <c r="G1621" s="18">
        <f t="shared" si="222"/>
        <v>0</v>
      </c>
      <c r="H1621" s="18">
        <v>1</v>
      </c>
      <c r="I1621" s="19" t="s">
        <v>29</v>
      </c>
      <c r="J1621" s="19">
        <v>10</v>
      </c>
      <c r="K1621" s="26">
        <v>3000</v>
      </c>
      <c r="L1621" s="21">
        <f t="shared" si="223"/>
        <v>1.3615092878160289</v>
      </c>
      <c r="M1621" s="22">
        <v>23000</v>
      </c>
      <c r="N1621" s="23">
        <f t="shared" si="219"/>
        <v>2300</v>
      </c>
      <c r="O1621" s="21">
        <f t="shared" si="224"/>
        <v>0.81049045399228881</v>
      </c>
      <c r="P1621" s="24">
        <v>21000</v>
      </c>
      <c r="Q1621" s="18">
        <f t="shared" ref="Q1621:Q1684" si="225">P1621/J1621</f>
        <v>2100</v>
      </c>
      <c r="R1621" s="21">
        <f t="shared" si="218"/>
        <v>0.6530565014712203</v>
      </c>
    </row>
    <row r="1622" spans="1:18" ht="15.5" x14ac:dyDescent="0.45">
      <c r="A1622" s="12" t="s">
        <v>3288</v>
      </c>
      <c r="B1622" s="25" t="s">
        <v>3289</v>
      </c>
      <c r="C1622" s="14" t="s">
        <v>24</v>
      </c>
      <c r="D1622" s="16">
        <f>35000/12</f>
        <v>2916.6666666666665</v>
      </c>
      <c r="E1622" s="16">
        <f t="shared" si="220"/>
        <v>2960.4166666666665</v>
      </c>
      <c r="F1622" s="17">
        <f t="shared" si="221"/>
        <v>2960.4166666666665</v>
      </c>
      <c r="G1622" s="18">
        <f t="shared" si="222"/>
        <v>0</v>
      </c>
      <c r="H1622" s="18">
        <v>100</v>
      </c>
      <c r="I1622" s="28" t="s">
        <v>33</v>
      </c>
      <c r="J1622" s="19">
        <v>1</v>
      </c>
      <c r="K1622" s="26">
        <v>5000</v>
      </c>
      <c r="L1622" s="21">
        <f t="shared" si="223"/>
        <v>0.68895144264602404</v>
      </c>
      <c r="M1622" s="22">
        <v>3600</v>
      </c>
      <c r="N1622" s="23">
        <f t="shared" si="219"/>
        <v>3600</v>
      </c>
      <c r="O1622" s="21">
        <f t="shared" si="224"/>
        <v>0.21604503870513728</v>
      </c>
      <c r="P1622" s="40">
        <v>3500</v>
      </c>
      <c r="Q1622" s="18">
        <f t="shared" si="225"/>
        <v>3500</v>
      </c>
      <c r="R1622" s="21">
        <f t="shared" si="218"/>
        <v>0.1822660098522168</v>
      </c>
    </row>
    <row r="1623" spans="1:18" ht="15.5" x14ac:dyDescent="0.45">
      <c r="A1623" s="12" t="s">
        <v>3290</v>
      </c>
      <c r="B1623" s="25" t="s">
        <v>3291</v>
      </c>
      <c r="C1623" s="14" t="s">
        <v>32</v>
      </c>
      <c r="D1623" s="15">
        <v>4500</v>
      </c>
      <c r="E1623" s="16">
        <f t="shared" si="220"/>
        <v>4567.5</v>
      </c>
      <c r="F1623" s="17">
        <f t="shared" si="221"/>
        <v>4567.5</v>
      </c>
      <c r="G1623" s="18">
        <f t="shared" si="222"/>
        <v>0</v>
      </c>
      <c r="H1623" s="33">
        <v>50</v>
      </c>
      <c r="I1623" s="19" t="s">
        <v>11</v>
      </c>
      <c r="J1623" s="19">
        <v>1</v>
      </c>
      <c r="K1623" s="26">
        <v>6000</v>
      </c>
      <c r="L1623" s="21">
        <f t="shared" si="223"/>
        <v>0.31362889983579639</v>
      </c>
      <c r="M1623" s="22">
        <v>5500</v>
      </c>
      <c r="N1623" s="23">
        <f t="shared" si="219"/>
        <v>5500</v>
      </c>
      <c r="O1623" s="21">
        <f t="shared" si="224"/>
        <v>0.20415982484948003</v>
      </c>
      <c r="P1623" s="24">
        <v>5300</v>
      </c>
      <c r="Q1623" s="18">
        <f t="shared" si="225"/>
        <v>5300</v>
      </c>
      <c r="R1623" s="21">
        <f t="shared" si="218"/>
        <v>0.16037219485495346</v>
      </c>
    </row>
    <row r="1624" spans="1:18" ht="15.5" x14ac:dyDescent="0.45">
      <c r="A1624" s="12" t="s">
        <v>3292</v>
      </c>
      <c r="B1624" s="25" t="s">
        <v>3293</v>
      </c>
      <c r="C1624" s="14" t="s">
        <v>10</v>
      </c>
      <c r="D1624" s="15">
        <v>26474</v>
      </c>
      <c r="E1624" s="16">
        <f t="shared" si="220"/>
        <v>26871.11</v>
      </c>
      <c r="F1624" s="17">
        <f t="shared" si="221"/>
        <v>26871.11</v>
      </c>
      <c r="G1624" s="18">
        <f t="shared" si="222"/>
        <v>0</v>
      </c>
      <c r="H1624" s="18">
        <v>30</v>
      </c>
      <c r="I1624" s="19" t="s">
        <v>48</v>
      </c>
      <c r="J1624" s="19">
        <v>1</v>
      </c>
      <c r="K1624" s="26">
        <v>33000</v>
      </c>
      <c r="L1624" s="21">
        <f t="shared" si="223"/>
        <v>0.22808473486953085</v>
      </c>
      <c r="M1624" s="22">
        <v>32000</v>
      </c>
      <c r="N1624" s="23">
        <f t="shared" si="219"/>
        <v>32000</v>
      </c>
      <c r="O1624" s="21">
        <f t="shared" si="224"/>
        <v>0.19087004593409052</v>
      </c>
      <c r="P1624" s="24">
        <v>31000</v>
      </c>
      <c r="Q1624" s="18">
        <f t="shared" si="225"/>
        <v>31000</v>
      </c>
      <c r="R1624" s="21">
        <f t="shared" si="218"/>
        <v>0.15365535699865021</v>
      </c>
    </row>
    <row r="1625" spans="1:18" ht="15.5" x14ac:dyDescent="0.45">
      <c r="A1625" s="12" t="s">
        <v>3294</v>
      </c>
      <c r="B1625" s="25" t="s">
        <v>3295</v>
      </c>
      <c r="C1625" s="14" t="s">
        <v>32</v>
      </c>
      <c r="D1625" s="15">
        <v>87413</v>
      </c>
      <c r="E1625" s="16">
        <f t="shared" si="220"/>
        <v>88724.195000000007</v>
      </c>
      <c r="F1625" s="17">
        <f t="shared" si="221"/>
        <v>8872.4195</v>
      </c>
      <c r="G1625" s="18">
        <f t="shared" si="222"/>
        <v>0</v>
      </c>
      <c r="H1625" s="18">
        <v>20</v>
      </c>
      <c r="I1625" s="19" t="s">
        <v>29</v>
      </c>
      <c r="J1625" s="28">
        <v>10</v>
      </c>
      <c r="K1625" s="26">
        <v>11000</v>
      </c>
      <c r="L1625" s="21">
        <f t="shared" si="223"/>
        <v>0.23979710382269459</v>
      </c>
      <c r="M1625" s="22">
        <v>103000</v>
      </c>
      <c r="N1625" s="23">
        <f t="shared" si="219"/>
        <v>10300</v>
      </c>
      <c r="O1625" s="21">
        <f t="shared" si="224"/>
        <v>0.16090092448852311</v>
      </c>
      <c r="P1625" s="24">
        <v>103000</v>
      </c>
      <c r="Q1625" s="18">
        <f t="shared" si="225"/>
        <v>10300</v>
      </c>
      <c r="R1625" s="21">
        <f t="shared" si="218"/>
        <v>0.16090092448852311</v>
      </c>
    </row>
    <row r="1626" spans="1:18" ht="15.5" x14ac:dyDescent="0.45">
      <c r="A1626" s="12" t="s">
        <v>3296</v>
      </c>
      <c r="B1626" s="25" t="s">
        <v>3297</v>
      </c>
      <c r="C1626" s="14" t="s">
        <v>24</v>
      </c>
      <c r="D1626" s="15">
        <v>13054</v>
      </c>
      <c r="E1626" s="16">
        <f t="shared" si="220"/>
        <v>13249.81</v>
      </c>
      <c r="F1626" s="17">
        <f t="shared" si="221"/>
        <v>13249.81</v>
      </c>
      <c r="G1626" s="18">
        <f t="shared" si="222"/>
        <v>0</v>
      </c>
      <c r="H1626" s="18">
        <v>20</v>
      </c>
      <c r="I1626" s="32" t="s">
        <v>48</v>
      </c>
      <c r="J1626" s="19">
        <v>1</v>
      </c>
      <c r="K1626" s="26">
        <v>17000</v>
      </c>
      <c r="L1626" s="21">
        <f t="shared" si="223"/>
        <v>0.28303726619476055</v>
      </c>
      <c r="M1626" s="22">
        <v>15500</v>
      </c>
      <c r="N1626" s="23">
        <f t="shared" si="219"/>
        <v>15500</v>
      </c>
      <c r="O1626" s="21">
        <f t="shared" si="224"/>
        <v>0.16982809564816406</v>
      </c>
      <c r="P1626" s="24">
        <v>15000</v>
      </c>
      <c r="Q1626" s="18">
        <f t="shared" si="225"/>
        <v>15000</v>
      </c>
      <c r="R1626" s="21">
        <f t="shared" si="218"/>
        <v>0.13209170546596521</v>
      </c>
    </row>
    <row r="1627" spans="1:18" ht="15.5" x14ac:dyDescent="0.45">
      <c r="A1627" s="12" t="s">
        <v>3298</v>
      </c>
      <c r="B1627" s="25" t="s">
        <v>3299</v>
      </c>
      <c r="C1627" s="14" t="s">
        <v>24</v>
      </c>
      <c r="D1627" s="27">
        <v>8616</v>
      </c>
      <c r="E1627" s="16">
        <f t="shared" si="220"/>
        <v>8745.24</v>
      </c>
      <c r="F1627" s="17">
        <f t="shared" si="221"/>
        <v>8745.24</v>
      </c>
      <c r="G1627" s="18">
        <f t="shared" si="222"/>
        <v>0</v>
      </c>
      <c r="H1627" s="18">
        <v>4</v>
      </c>
      <c r="I1627" s="28" t="s">
        <v>11</v>
      </c>
      <c r="J1627" s="19">
        <v>1</v>
      </c>
      <c r="K1627" s="29">
        <v>12000</v>
      </c>
      <c r="L1627" s="21">
        <f t="shared" si="223"/>
        <v>0.37217503464741963</v>
      </c>
      <c r="M1627" s="30">
        <v>12000</v>
      </c>
      <c r="N1627" s="23">
        <f t="shared" si="219"/>
        <v>12000</v>
      </c>
      <c r="O1627" s="21">
        <f t="shared" si="224"/>
        <v>0.37217503464741963</v>
      </c>
      <c r="P1627" s="24">
        <v>12000</v>
      </c>
      <c r="Q1627" s="18">
        <f t="shared" si="225"/>
        <v>12000</v>
      </c>
      <c r="R1627" s="21">
        <f t="shared" si="218"/>
        <v>0.37217503464741963</v>
      </c>
    </row>
    <row r="1628" spans="1:18" ht="15.5" x14ac:dyDescent="0.45">
      <c r="A1628" s="12" t="s">
        <v>3300</v>
      </c>
      <c r="B1628" s="25" t="s">
        <v>3301</v>
      </c>
      <c r="C1628" s="14" t="s">
        <v>24</v>
      </c>
      <c r="D1628" s="27">
        <v>9567</v>
      </c>
      <c r="E1628" s="16">
        <f t="shared" si="220"/>
        <v>9710.5049999999992</v>
      </c>
      <c r="F1628" s="17">
        <f t="shared" si="221"/>
        <v>9710.5049999999992</v>
      </c>
      <c r="G1628" s="18">
        <f t="shared" si="222"/>
        <v>0</v>
      </c>
      <c r="H1628" s="18">
        <v>4</v>
      </c>
      <c r="I1628" s="28" t="s">
        <v>11</v>
      </c>
      <c r="J1628" s="28">
        <v>1</v>
      </c>
      <c r="K1628" s="29">
        <v>12000</v>
      </c>
      <c r="L1628" s="21">
        <f t="shared" si="223"/>
        <v>0.23577507040056114</v>
      </c>
      <c r="M1628" s="30">
        <v>12000</v>
      </c>
      <c r="N1628" s="23">
        <f t="shared" si="219"/>
        <v>12000</v>
      </c>
      <c r="O1628" s="21">
        <f t="shared" si="224"/>
        <v>0.23577507040056114</v>
      </c>
      <c r="P1628" s="24">
        <v>12000</v>
      </c>
      <c r="Q1628" s="18">
        <f t="shared" si="225"/>
        <v>12000</v>
      </c>
      <c r="R1628" s="21">
        <f t="shared" si="218"/>
        <v>0.23577507040056114</v>
      </c>
    </row>
    <row r="1629" spans="1:18" ht="15.5" x14ac:dyDescent="0.45">
      <c r="A1629" s="12" t="s">
        <v>3302</v>
      </c>
      <c r="B1629" s="25" t="s">
        <v>3303</v>
      </c>
      <c r="C1629" s="33" t="s">
        <v>24</v>
      </c>
      <c r="D1629" s="99">
        <v>9516</v>
      </c>
      <c r="E1629" s="16">
        <f t="shared" si="220"/>
        <v>9658.74</v>
      </c>
      <c r="F1629" s="17">
        <f t="shared" si="221"/>
        <v>9658.74</v>
      </c>
      <c r="G1629" s="18">
        <f t="shared" si="222"/>
        <v>0</v>
      </c>
      <c r="H1629" s="18">
        <v>4</v>
      </c>
      <c r="I1629" s="28" t="s">
        <v>11</v>
      </c>
      <c r="J1629" s="28">
        <v>1</v>
      </c>
      <c r="K1629" s="29">
        <v>12000</v>
      </c>
      <c r="L1629" s="21">
        <f t="shared" si="223"/>
        <v>0.24239807676777719</v>
      </c>
      <c r="M1629" s="30">
        <v>12000</v>
      </c>
      <c r="N1629" s="23">
        <f t="shared" si="219"/>
        <v>12000</v>
      </c>
      <c r="O1629" s="21">
        <f t="shared" si="224"/>
        <v>0.24239807676777719</v>
      </c>
      <c r="P1629" s="24">
        <v>12000</v>
      </c>
      <c r="Q1629" s="18">
        <f t="shared" si="225"/>
        <v>12000</v>
      </c>
      <c r="R1629" s="21">
        <f t="shared" si="218"/>
        <v>0.24239807676777719</v>
      </c>
    </row>
    <row r="1630" spans="1:18" ht="15.5" x14ac:dyDescent="0.45">
      <c r="A1630" s="12" t="s">
        <v>3304</v>
      </c>
      <c r="B1630" s="25" t="s">
        <v>3305</v>
      </c>
      <c r="C1630" s="14" t="s">
        <v>24</v>
      </c>
      <c r="D1630" s="27">
        <v>9309</v>
      </c>
      <c r="E1630" s="16">
        <f t="shared" si="220"/>
        <v>9448.6350000000002</v>
      </c>
      <c r="F1630" s="17">
        <f t="shared" si="221"/>
        <v>9448.6350000000002</v>
      </c>
      <c r="G1630" s="18">
        <f t="shared" si="222"/>
        <v>0</v>
      </c>
      <c r="H1630" s="18">
        <v>4</v>
      </c>
      <c r="I1630" s="28" t="s">
        <v>11</v>
      </c>
      <c r="J1630" s="19">
        <v>1</v>
      </c>
      <c r="K1630" s="29">
        <v>12000</v>
      </c>
      <c r="L1630" s="21">
        <f t="shared" si="223"/>
        <v>0.27002471785607124</v>
      </c>
      <c r="M1630" s="30">
        <v>11000</v>
      </c>
      <c r="N1630" s="23">
        <f t="shared" si="219"/>
        <v>11000</v>
      </c>
      <c r="O1630" s="21">
        <f t="shared" si="224"/>
        <v>0.16418932470139863</v>
      </c>
      <c r="P1630" s="24">
        <v>11000</v>
      </c>
      <c r="Q1630" s="18">
        <f t="shared" si="225"/>
        <v>11000</v>
      </c>
      <c r="R1630" s="21">
        <f t="shared" si="218"/>
        <v>0.16418932470139863</v>
      </c>
    </row>
    <row r="1631" spans="1:18" ht="15.5" x14ac:dyDescent="0.45">
      <c r="A1631" s="12" t="s">
        <v>3306</v>
      </c>
      <c r="B1631" s="25" t="s">
        <v>3307</v>
      </c>
      <c r="C1631" s="14" t="s">
        <v>24</v>
      </c>
      <c r="D1631" s="15">
        <v>5100</v>
      </c>
      <c r="E1631" s="16">
        <f t="shared" si="220"/>
        <v>5176.5</v>
      </c>
      <c r="F1631" s="17">
        <f t="shared" si="221"/>
        <v>5176.5</v>
      </c>
      <c r="G1631" s="18">
        <f t="shared" si="222"/>
        <v>0</v>
      </c>
      <c r="H1631" s="18">
        <v>6</v>
      </c>
      <c r="I1631" s="28" t="s">
        <v>11</v>
      </c>
      <c r="J1631" s="19">
        <v>1</v>
      </c>
      <c r="K1631" s="26">
        <v>8000</v>
      </c>
      <c r="L1631" s="21">
        <f t="shared" si="223"/>
        <v>0.54544576451270166</v>
      </c>
      <c r="M1631" s="22">
        <v>7000</v>
      </c>
      <c r="N1631" s="23">
        <f t="shared" si="219"/>
        <v>7000</v>
      </c>
      <c r="O1631" s="21">
        <f t="shared" si="224"/>
        <v>0.35226504394861391</v>
      </c>
      <c r="P1631" s="24">
        <v>7000</v>
      </c>
      <c r="Q1631" s="18">
        <f t="shared" si="225"/>
        <v>7000</v>
      </c>
      <c r="R1631" s="21">
        <f t="shared" si="218"/>
        <v>0.35226504394861391</v>
      </c>
    </row>
    <row r="1632" spans="1:18" ht="15.5" x14ac:dyDescent="0.45">
      <c r="A1632" s="12" t="s">
        <v>3308</v>
      </c>
      <c r="B1632" s="25" t="s">
        <v>3309</v>
      </c>
      <c r="C1632" s="14" t="s">
        <v>24</v>
      </c>
      <c r="D1632" s="27">
        <v>5500</v>
      </c>
      <c r="E1632" s="16">
        <f t="shared" si="220"/>
        <v>5582.5</v>
      </c>
      <c r="F1632" s="17">
        <f t="shared" si="221"/>
        <v>5582.5</v>
      </c>
      <c r="G1632" s="18">
        <f t="shared" si="222"/>
        <v>0</v>
      </c>
      <c r="H1632" s="18">
        <v>5</v>
      </c>
      <c r="I1632" s="28" t="s">
        <v>11</v>
      </c>
      <c r="J1632" s="28">
        <v>1</v>
      </c>
      <c r="K1632" s="29">
        <v>7000</v>
      </c>
      <c r="L1632" s="21">
        <f t="shared" si="223"/>
        <v>0.25391849529780564</v>
      </c>
      <c r="M1632" s="30">
        <v>6500</v>
      </c>
      <c r="N1632" s="23">
        <f t="shared" si="219"/>
        <v>6500</v>
      </c>
      <c r="O1632" s="21">
        <f t="shared" si="224"/>
        <v>0.16435288849081953</v>
      </c>
      <c r="P1632" s="24">
        <v>6500</v>
      </c>
      <c r="Q1632" s="18">
        <f t="shared" si="225"/>
        <v>6500</v>
      </c>
      <c r="R1632" s="21">
        <f t="shared" si="218"/>
        <v>0.16435288849081953</v>
      </c>
    </row>
    <row r="1633" spans="1:18" ht="15.5" x14ac:dyDescent="0.45">
      <c r="A1633" s="12" t="s">
        <v>3310</v>
      </c>
      <c r="B1633" s="25" t="s">
        <v>3311</v>
      </c>
      <c r="C1633" s="14" t="s">
        <v>47</v>
      </c>
      <c r="D1633" s="15">
        <v>5250</v>
      </c>
      <c r="E1633" s="16">
        <f t="shared" si="220"/>
        <v>5328.75</v>
      </c>
      <c r="F1633" s="17">
        <f t="shared" si="221"/>
        <v>5328.75</v>
      </c>
      <c r="G1633" s="18">
        <f t="shared" si="222"/>
        <v>0</v>
      </c>
      <c r="H1633" s="18">
        <v>4</v>
      </c>
      <c r="I1633" s="19" t="s">
        <v>11</v>
      </c>
      <c r="J1633" s="19">
        <v>1</v>
      </c>
      <c r="K1633" s="26">
        <v>7000</v>
      </c>
      <c r="L1633" s="21">
        <f t="shared" si="223"/>
        <v>0.31362889983579639</v>
      </c>
      <c r="M1633" s="22">
        <v>6500</v>
      </c>
      <c r="N1633" s="23">
        <f t="shared" si="219"/>
        <v>6500</v>
      </c>
      <c r="O1633" s="21">
        <f t="shared" si="224"/>
        <v>0.2197982641332395</v>
      </c>
      <c r="P1633" s="24">
        <v>6500</v>
      </c>
      <c r="Q1633" s="18">
        <f t="shared" si="225"/>
        <v>6500</v>
      </c>
      <c r="R1633" s="21">
        <f t="shared" ref="R1633:R1696" si="226">(Q1633-F1633)/F1633</f>
        <v>0.2197982641332395</v>
      </c>
    </row>
    <row r="1634" spans="1:18" ht="15.5" x14ac:dyDescent="0.45">
      <c r="A1634" s="12" t="s">
        <v>3312</v>
      </c>
      <c r="B1634" s="25" t="s">
        <v>3313</v>
      </c>
      <c r="C1634" s="14" t="s">
        <v>32</v>
      </c>
      <c r="D1634" s="15">
        <v>32607</v>
      </c>
      <c r="E1634" s="16">
        <f t="shared" si="220"/>
        <v>33096.105000000003</v>
      </c>
      <c r="F1634" s="17">
        <f t="shared" si="221"/>
        <v>33096.105000000003</v>
      </c>
      <c r="G1634" s="18">
        <f t="shared" si="222"/>
        <v>0</v>
      </c>
      <c r="H1634" s="18">
        <v>1</v>
      </c>
      <c r="I1634" s="19" t="s">
        <v>33</v>
      </c>
      <c r="J1634" s="19">
        <v>1</v>
      </c>
      <c r="K1634" s="26">
        <v>42000</v>
      </c>
      <c r="L1634" s="21">
        <f t="shared" si="223"/>
        <v>0.26903150687973693</v>
      </c>
      <c r="M1634" s="22">
        <v>40000</v>
      </c>
      <c r="N1634" s="23">
        <f t="shared" si="219"/>
        <v>40000</v>
      </c>
      <c r="O1634" s="21">
        <f t="shared" si="224"/>
        <v>0.208601435123559</v>
      </c>
      <c r="P1634" s="24">
        <v>38000</v>
      </c>
      <c r="Q1634" s="18">
        <f t="shared" si="225"/>
        <v>38000</v>
      </c>
      <c r="R1634" s="21">
        <f t="shared" si="226"/>
        <v>0.14817136336738104</v>
      </c>
    </row>
    <row r="1635" spans="1:18" ht="15.5" x14ac:dyDescent="0.45">
      <c r="A1635" s="12" t="s">
        <v>3314</v>
      </c>
      <c r="B1635" s="25" t="s">
        <v>3315</v>
      </c>
      <c r="C1635" s="14" t="s">
        <v>32</v>
      </c>
      <c r="D1635" s="15">
        <v>49444</v>
      </c>
      <c r="E1635" s="16">
        <f t="shared" si="220"/>
        <v>50185.66</v>
      </c>
      <c r="F1635" s="17">
        <f t="shared" si="221"/>
        <v>50185.66</v>
      </c>
      <c r="G1635" s="18">
        <f t="shared" si="222"/>
        <v>0</v>
      </c>
      <c r="H1635" s="18">
        <v>1</v>
      </c>
      <c r="I1635" s="19" t="s">
        <v>33</v>
      </c>
      <c r="J1635" s="32">
        <v>1</v>
      </c>
      <c r="K1635" s="26">
        <v>60000</v>
      </c>
      <c r="L1635" s="21">
        <f t="shared" si="223"/>
        <v>0.19556064421589744</v>
      </c>
      <c r="M1635" s="22">
        <v>58000</v>
      </c>
      <c r="N1635" s="23">
        <f t="shared" si="219"/>
        <v>58000</v>
      </c>
      <c r="O1635" s="21">
        <f t="shared" si="224"/>
        <v>0.1557086227420342</v>
      </c>
      <c r="P1635" s="24">
        <v>58000</v>
      </c>
      <c r="Q1635" s="18">
        <f t="shared" si="225"/>
        <v>58000</v>
      </c>
      <c r="R1635" s="21">
        <f t="shared" si="226"/>
        <v>0.1557086227420342</v>
      </c>
    </row>
    <row r="1636" spans="1:18" ht="15.5" x14ac:dyDescent="0.45">
      <c r="A1636" s="12" t="s">
        <v>3316</v>
      </c>
      <c r="B1636" s="25" t="s">
        <v>3317</v>
      </c>
      <c r="C1636" s="14" t="s">
        <v>32</v>
      </c>
      <c r="D1636" s="15">
        <v>19520</v>
      </c>
      <c r="E1636" s="16">
        <f t="shared" si="220"/>
        <v>19812.8</v>
      </c>
      <c r="F1636" s="17">
        <f t="shared" si="221"/>
        <v>1981.28</v>
      </c>
      <c r="G1636" s="18">
        <f t="shared" si="222"/>
        <v>0</v>
      </c>
      <c r="H1636" s="18">
        <v>100</v>
      </c>
      <c r="I1636" s="19" t="s">
        <v>29</v>
      </c>
      <c r="J1636" s="19">
        <v>10</v>
      </c>
      <c r="K1636" s="26">
        <v>4000</v>
      </c>
      <c r="L1636" s="21">
        <f t="shared" si="223"/>
        <v>1.0188968747476379</v>
      </c>
      <c r="M1636" s="22">
        <v>25000</v>
      </c>
      <c r="N1636" s="23">
        <f t="shared" si="219"/>
        <v>2500</v>
      </c>
      <c r="O1636" s="21">
        <f t="shared" si="224"/>
        <v>0.26181054671727372</v>
      </c>
      <c r="P1636" s="24">
        <v>23000</v>
      </c>
      <c r="Q1636" s="18">
        <f t="shared" si="225"/>
        <v>2300</v>
      </c>
      <c r="R1636" s="21">
        <f t="shared" si="226"/>
        <v>0.16086570297989181</v>
      </c>
    </row>
    <row r="1637" spans="1:18" ht="15.5" x14ac:dyDescent="0.45">
      <c r="A1637" s="12" t="s">
        <v>3318</v>
      </c>
      <c r="B1637" s="25" t="s">
        <v>3319</v>
      </c>
      <c r="C1637" s="14" t="s">
        <v>10</v>
      </c>
      <c r="D1637" s="15">
        <v>10000</v>
      </c>
      <c r="E1637" s="16">
        <f t="shared" si="220"/>
        <v>10150</v>
      </c>
      <c r="F1637" s="17">
        <f t="shared" si="221"/>
        <v>10150</v>
      </c>
      <c r="G1637" s="18">
        <f t="shared" si="222"/>
        <v>0</v>
      </c>
      <c r="H1637" s="18">
        <v>100</v>
      </c>
      <c r="I1637" s="19" t="s">
        <v>11</v>
      </c>
      <c r="J1637" s="19">
        <v>1</v>
      </c>
      <c r="K1637" s="26">
        <v>15000</v>
      </c>
      <c r="L1637" s="21">
        <f t="shared" si="223"/>
        <v>0.47783251231527096</v>
      </c>
      <c r="M1637" s="22">
        <v>12500</v>
      </c>
      <c r="N1637" s="23">
        <f t="shared" si="219"/>
        <v>12500</v>
      </c>
      <c r="O1637" s="21">
        <f t="shared" si="224"/>
        <v>0.23152709359605911</v>
      </c>
      <c r="P1637" s="24">
        <v>12000</v>
      </c>
      <c r="Q1637" s="18">
        <f t="shared" si="225"/>
        <v>12000</v>
      </c>
      <c r="R1637" s="21">
        <f t="shared" si="226"/>
        <v>0.18226600985221675</v>
      </c>
    </row>
    <row r="1638" spans="1:18" ht="15.5" x14ac:dyDescent="0.45">
      <c r="A1638" s="12" t="s">
        <v>3320</v>
      </c>
      <c r="B1638" s="25" t="s">
        <v>3321</v>
      </c>
      <c r="C1638" s="14" t="s">
        <v>24</v>
      </c>
      <c r="D1638" s="15">
        <v>22875</v>
      </c>
      <c r="E1638" s="16">
        <f t="shared" si="220"/>
        <v>23218.125</v>
      </c>
      <c r="F1638" s="17">
        <f t="shared" si="221"/>
        <v>23218.125</v>
      </c>
      <c r="G1638" s="18">
        <f t="shared" si="222"/>
        <v>0</v>
      </c>
      <c r="H1638" s="18">
        <v>100</v>
      </c>
      <c r="I1638" s="32" t="s">
        <v>48</v>
      </c>
      <c r="J1638" s="19">
        <v>1</v>
      </c>
      <c r="K1638" s="26">
        <v>28000</v>
      </c>
      <c r="L1638" s="21">
        <f t="shared" si="223"/>
        <v>0.2059543998492557</v>
      </c>
      <c r="M1638" s="22">
        <v>27000</v>
      </c>
      <c r="N1638" s="23">
        <f t="shared" si="219"/>
        <v>27000</v>
      </c>
      <c r="O1638" s="21">
        <f t="shared" si="224"/>
        <v>0.16288459985463943</v>
      </c>
      <c r="P1638" s="24">
        <v>26000</v>
      </c>
      <c r="Q1638" s="18">
        <f t="shared" si="225"/>
        <v>26000</v>
      </c>
      <c r="R1638" s="21">
        <f t="shared" si="226"/>
        <v>0.11981479986002315</v>
      </c>
    </row>
    <row r="1639" spans="1:18" ht="15.5" x14ac:dyDescent="0.45">
      <c r="A1639" s="12" t="s">
        <v>3322</v>
      </c>
      <c r="B1639" s="25" t="s">
        <v>3323</v>
      </c>
      <c r="C1639" s="14" t="s">
        <v>24</v>
      </c>
      <c r="D1639" s="15">
        <v>29508</v>
      </c>
      <c r="E1639" s="16">
        <f t="shared" si="220"/>
        <v>29950.62</v>
      </c>
      <c r="F1639" s="17">
        <f t="shared" si="221"/>
        <v>29950.62</v>
      </c>
      <c r="G1639" s="18">
        <f t="shared" si="222"/>
        <v>0</v>
      </c>
      <c r="H1639" s="18">
        <v>100</v>
      </c>
      <c r="I1639" s="32" t="s">
        <v>48</v>
      </c>
      <c r="J1639" s="28">
        <v>1</v>
      </c>
      <c r="K1639" s="26">
        <v>36000</v>
      </c>
      <c r="L1639" s="21">
        <f t="shared" si="223"/>
        <v>0.201978456539464</v>
      </c>
      <c r="M1639" s="22">
        <v>34000</v>
      </c>
      <c r="N1639" s="23">
        <f t="shared" si="219"/>
        <v>34000</v>
      </c>
      <c r="O1639" s="21">
        <f t="shared" si="224"/>
        <v>0.1352018756206049</v>
      </c>
      <c r="P1639" s="24">
        <v>34000</v>
      </c>
      <c r="Q1639" s="18">
        <f t="shared" si="225"/>
        <v>34000</v>
      </c>
      <c r="R1639" s="21">
        <f t="shared" si="226"/>
        <v>0.1352018756206049</v>
      </c>
    </row>
    <row r="1640" spans="1:18" ht="15.5" x14ac:dyDescent="0.45">
      <c r="A1640" s="12" t="s">
        <v>3324</v>
      </c>
      <c r="B1640" s="25" t="s">
        <v>3325</v>
      </c>
      <c r="C1640" s="14" t="s">
        <v>24</v>
      </c>
      <c r="D1640" s="15">
        <v>40967</v>
      </c>
      <c r="E1640" s="16">
        <f t="shared" si="220"/>
        <v>41581.504999999997</v>
      </c>
      <c r="F1640" s="17">
        <f t="shared" si="221"/>
        <v>8316.3009999999995</v>
      </c>
      <c r="G1640" s="18">
        <f t="shared" si="222"/>
        <v>0</v>
      </c>
      <c r="H1640" s="18">
        <v>100</v>
      </c>
      <c r="I1640" s="19" t="s">
        <v>29</v>
      </c>
      <c r="J1640" s="32">
        <v>5</v>
      </c>
      <c r="K1640" s="26">
        <v>10000</v>
      </c>
      <c r="L1640" s="21">
        <f t="shared" si="223"/>
        <v>0.20245767920136618</v>
      </c>
      <c r="M1640" s="22">
        <v>48000</v>
      </c>
      <c r="N1640" s="23">
        <f t="shared" si="219"/>
        <v>9600</v>
      </c>
      <c r="O1640" s="21">
        <f t="shared" si="224"/>
        <v>0.15435937203331151</v>
      </c>
      <c r="P1640" s="24">
        <v>46000</v>
      </c>
      <c r="Q1640" s="18">
        <f t="shared" si="225"/>
        <v>9200</v>
      </c>
      <c r="R1640" s="21">
        <f t="shared" si="226"/>
        <v>0.10626106486525687</v>
      </c>
    </row>
    <row r="1641" spans="1:18" ht="15.5" x14ac:dyDescent="0.45">
      <c r="A1641" s="12" t="s">
        <v>3326</v>
      </c>
      <c r="B1641" s="25" t="s">
        <v>3327</v>
      </c>
      <c r="C1641" s="14" t="s">
        <v>10</v>
      </c>
      <c r="D1641" s="15">
        <v>17000</v>
      </c>
      <c r="E1641" s="16">
        <f t="shared" si="220"/>
        <v>17255</v>
      </c>
      <c r="F1641" s="17">
        <f t="shared" si="221"/>
        <v>17255</v>
      </c>
      <c r="G1641" s="18">
        <f t="shared" si="222"/>
        <v>0</v>
      </c>
      <c r="H1641" s="18">
        <v>1</v>
      </c>
      <c r="I1641" s="19" t="s">
        <v>11</v>
      </c>
      <c r="J1641" s="28">
        <v>1</v>
      </c>
      <c r="K1641" s="26">
        <v>21000</v>
      </c>
      <c r="L1641" s="21">
        <f t="shared" si="223"/>
        <v>0.21703853955375255</v>
      </c>
      <c r="M1641" s="22">
        <v>20000</v>
      </c>
      <c r="N1641" s="23">
        <f t="shared" si="219"/>
        <v>20000</v>
      </c>
      <c r="O1641" s="21">
        <f t="shared" si="224"/>
        <v>0.15908432338452622</v>
      </c>
      <c r="P1641" s="24">
        <v>20000</v>
      </c>
      <c r="Q1641" s="18">
        <f t="shared" si="225"/>
        <v>20000</v>
      </c>
      <c r="R1641" s="21">
        <f t="shared" si="226"/>
        <v>0.15908432338452622</v>
      </c>
    </row>
    <row r="1642" spans="1:18" ht="15.5" x14ac:dyDescent="0.45">
      <c r="A1642" s="12" t="s">
        <v>3328</v>
      </c>
      <c r="B1642" s="25" t="s">
        <v>3329</v>
      </c>
      <c r="C1642" s="14" t="s">
        <v>32</v>
      </c>
      <c r="D1642" s="15">
        <v>99500</v>
      </c>
      <c r="E1642" s="16">
        <f t="shared" si="220"/>
        <v>100992.5</v>
      </c>
      <c r="F1642" s="17">
        <f t="shared" si="221"/>
        <v>100992.5</v>
      </c>
      <c r="G1642" s="18">
        <f t="shared" si="222"/>
        <v>0</v>
      </c>
      <c r="H1642" s="18">
        <v>2</v>
      </c>
      <c r="I1642" s="19" t="s">
        <v>48</v>
      </c>
      <c r="J1642" s="19">
        <v>1</v>
      </c>
      <c r="K1642" s="26">
        <v>118000</v>
      </c>
      <c r="L1642" s="21">
        <f t="shared" si="223"/>
        <v>0.16840359432631136</v>
      </c>
      <c r="M1642" s="22">
        <v>115000</v>
      </c>
      <c r="N1642" s="23">
        <f t="shared" si="219"/>
        <v>115000</v>
      </c>
      <c r="O1642" s="21">
        <f t="shared" si="224"/>
        <v>0.13869841819937123</v>
      </c>
      <c r="P1642" s="24">
        <v>113000</v>
      </c>
      <c r="Q1642" s="18">
        <f t="shared" si="225"/>
        <v>113000</v>
      </c>
      <c r="R1642" s="21">
        <f t="shared" si="226"/>
        <v>0.11889496744807783</v>
      </c>
    </row>
    <row r="1643" spans="1:18" ht="15.5" x14ac:dyDescent="0.45">
      <c r="A1643" s="12" t="s">
        <v>3330</v>
      </c>
      <c r="B1643" s="25" t="s">
        <v>3331</v>
      </c>
      <c r="C1643" s="14" t="s">
        <v>32</v>
      </c>
      <c r="D1643" s="15">
        <f>276672/100</f>
        <v>2766.72</v>
      </c>
      <c r="E1643" s="16">
        <f t="shared" si="220"/>
        <v>2808.2207999999996</v>
      </c>
      <c r="F1643" s="17">
        <f t="shared" si="221"/>
        <v>2808.2207999999996</v>
      </c>
      <c r="G1643" s="18">
        <f t="shared" si="222"/>
        <v>0</v>
      </c>
      <c r="H1643" s="18">
        <v>100</v>
      </c>
      <c r="I1643" s="19" t="s">
        <v>104</v>
      </c>
      <c r="J1643" s="19">
        <v>1</v>
      </c>
      <c r="K1643" s="26">
        <v>3500</v>
      </c>
      <c r="L1643" s="21">
        <f t="shared" si="223"/>
        <v>0.24634074357685853</v>
      </c>
      <c r="M1643" s="22">
        <v>3200</v>
      </c>
      <c r="N1643" s="23">
        <f t="shared" si="219"/>
        <v>3200</v>
      </c>
      <c r="O1643" s="21">
        <f t="shared" si="224"/>
        <v>0.13951153698455637</v>
      </c>
      <c r="P1643" s="24">
        <v>3200</v>
      </c>
      <c r="Q1643" s="18">
        <f t="shared" si="225"/>
        <v>3200</v>
      </c>
      <c r="R1643" s="21">
        <f t="shared" si="226"/>
        <v>0.13951153698455637</v>
      </c>
    </row>
    <row r="1644" spans="1:18" ht="15.5" x14ac:dyDescent="0.45">
      <c r="A1644" s="12" t="s">
        <v>3332</v>
      </c>
      <c r="B1644" s="25" t="s">
        <v>3333</v>
      </c>
      <c r="C1644" s="14" t="s">
        <v>24</v>
      </c>
      <c r="D1644" s="27">
        <v>29970</v>
      </c>
      <c r="E1644" s="16">
        <f t="shared" si="220"/>
        <v>30419.55</v>
      </c>
      <c r="F1644" s="17">
        <f t="shared" si="221"/>
        <v>30419.55</v>
      </c>
      <c r="G1644" s="18">
        <f t="shared" si="222"/>
        <v>0</v>
      </c>
      <c r="H1644" s="18">
        <v>3</v>
      </c>
      <c r="I1644" s="28" t="s">
        <v>586</v>
      </c>
      <c r="J1644" s="28">
        <v>1</v>
      </c>
      <c r="K1644" s="29">
        <v>36000</v>
      </c>
      <c r="L1644" s="21">
        <f t="shared" si="223"/>
        <v>0.18344945931152831</v>
      </c>
      <c r="M1644" s="30">
        <v>36000</v>
      </c>
      <c r="N1644" s="23">
        <f t="shared" si="219"/>
        <v>36000</v>
      </c>
      <c r="O1644" s="21">
        <f t="shared" si="224"/>
        <v>0.18344945931152831</v>
      </c>
      <c r="P1644" s="24">
        <v>35000</v>
      </c>
      <c r="Q1644" s="18">
        <f t="shared" si="225"/>
        <v>35000</v>
      </c>
      <c r="R1644" s="21">
        <f t="shared" si="226"/>
        <v>0.15057586321954142</v>
      </c>
    </row>
    <row r="1645" spans="1:18" ht="15.5" x14ac:dyDescent="0.45">
      <c r="A1645" s="12" t="s">
        <v>3334</v>
      </c>
      <c r="B1645" s="25" t="s">
        <v>3335</v>
      </c>
      <c r="C1645" s="14" t="s">
        <v>10</v>
      </c>
      <c r="D1645" s="15">
        <v>611</v>
      </c>
      <c r="E1645" s="16">
        <f t="shared" si="220"/>
        <v>620.16499999999996</v>
      </c>
      <c r="F1645" s="17">
        <f t="shared" si="221"/>
        <v>620.16499999999996</v>
      </c>
      <c r="G1645" s="18">
        <f t="shared" si="222"/>
        <v>0</v>
      </c>
      <c r="H1645" s="18">
        <v>100</v>
      </c>
      <c r="I1645" s="28" t="s">
        <v>11</v>
      </c>
      <c r="J1645" s="19">
        <v>1</v>
      </c>
      <c r="K1645" s="26">
        <v>1000</v>
      </c>
      <c r="L1645" s="21">
        <f t="shared" si="223"/>
        <v>0.61247409963477473</v>
      </c>
      <c r="M1645" s="22">
        <v>1000</v>
      </c>
      <c r="N1645" s="23">
        <f t="shared" si="219"/>
        <v>1000</v>
      </c>
      <c r="O1645" s="21">
        <f t="shared" si="224"/>
        <v>0.61247409963477473</v>
      </c>
      <c r="P1645" s="24">
        <v>1000</v>
      </c>
      <c r="Q1645" s="18">
        <f t="shared" si="225"/>
        <v>1000</v>
      </c>
      <c r="R1645" s="21">
        <f t="shared" si="226"/>
        <v>0.61247409963477473</v>
      </c>
    </row>
    <row r="1646" spans="1:18" ht="15.5" x14ac:dyDescent="0.45">
      <c r="A1646" s="12" t="s">
        <v>3336</v>
      </c>
      <c r="B1646" s="25" t="s">
        <v>3337</v>
      </c>
      <c r="C1646" s="14" t="s">
        <v>10</v>
      </c>
      <c r="D1646" s="15">
        <v>550</v>
      </c>
      <c r="E1646" s="16">
        <f t="shared" si="220"/>
        <v>558.25</v>
      </c>
      <c r="F1646" s="17">
        <f t="shared" si="221"/>
        <v>558.25</v>
      </c>
      <c r="G1646" s="18">
        <f t="shared" si="222"/>
        <v>0</v>
      </c>
      <c r="H1646" s="18">
        <v>100</v>
      </c>
      <c r="I1646" s="28" t="s">
        <v>11</v>
      </c>
      <c r="J1646" s="19">
        <v>1</v>
      </c>
      <c r="K1646" s="26">
        <v>2000</v>
      </c>
      <c r="L1646" s="21">
        <f t="shared" si="223"/>
        <v>2.5826242722794448</v>
      </c>
      <c r="M1646" s="22">
        <v>1500</v>
      </c>
      <c r="N1646" s="23">
        <f t="shared" si="219"/>
        <v>1500</v>
      </c>
      <c r="O1646" s="21">
        <f t="shared" si="224"/>
        <v>1.6869682042095835</v>
      </c>
      <c r="P1646" s="24">
        <v>1500</v>
      </c>
      <c r="Q1646" s="18">
        <f t="shared" si="225"/>
        <v>1500</v>
      </c>
      <c r="R1646" s="21">
        <f t="shared" si="226"/>
        <v>1.6869682042095835</v>
      </c>
    </row>
    <row r="1647" spans="1:18" ht="15.5" x14ac:dyDescent="0.45">
      <c r="A1647" s="12" t="s">
        <v>3338</v>
      </c>
      <c r="B1647" s="25" t="s">
        <v>3339</v>
      </c>
      <c r="C1647" s="14" t="s">
        <v>32</v>
      </c>
      <c r="D1647" s="15">
        <v>16276</v>
      </c>
      <c r="E1647" s="16">
        <f t="shared" si="220"/>
        <v>16520.14</v>
      </c>
      <c r="F1647" s="17">
        <f t="shared" si="221"/>
        <v>3304.0279999999998</v>
      </c>
      <c r="G1647" s="18">
        <f t="shared" si="222"/>
        <v>0</v>
      </c>
      <c r="H1647" s="18">
        <v>100</v>
      </c>
      <c r="I1647" s="19" t="s">
        <v>29</v>
      </c>
      <c r="J1647" s="32">
        <v>5</v>
      </c>
      <c r="K1647" s="26">
        <v>5000</v>
      </c>
      <c r="L1647" s="21">
        <f t="shared" si="223"/>
        <v>0.51330436667001622</v>
      </c>
      <c r="M1647" s="22">
        <v>20000</v>
      </c>
      <c r="N1647" s="23">
        <f t="shared" si="219"/>
        <v>4000</v>
      </c>
      <c r="O1647" s="21">
        <f t="shared" si="224"/>
        <v>0.21064349333601295</v>
      </c>
      <c r="P1647" s="24">
        <v>19500</v>
      </c>
      <c r="Q1647" s="18">
        <f t="shared" si="225"/>
        <v>3900</v>
      </c>
      <c r="R1647" s="21">
        <f t="shared" si="226"/>
        <v>0.18037740600261265</v>
      </c>
    </row>
    <row r="1648" spans="1:18" ht="15.5" x14ac:dyDescent="0.45">
      <c r="A1648" s="12" t="s">
        <v>3340</v>
      </c>
      <c r="B1648" s="25" t="s">
        <v>3341</v>
      </c>
      <c r="C1648" s="14" t="s">
        <v>24</v>
      </c>
      <c r="D1648" s="15">
        <v>91919</v>
      </c>
      <c r="E1648" s="16">
        <f t="shared" si="220"/>
        <v>93297.785000000003</v>
      </c>
      <c r="F1648" s="17">
        <f t="shared" si="221"/>
        <v>1554.9630833333333</v>
      </c>
      <c r="G1648" s="18">
        <f t="shared" si="222"/>
        <v>0</v>
      </c>
      <c r="H1648" s="18">
        <v>100</v>
      </c>
      <c r="I1648" s="19" t="s">
        <v>63</v>
      </c>
      <c r="J1648" s="19">
        <v>60</v>
      </c>
      <c r="K1648" s="26">
        <v>2000</v>
      </c>
      <c r="L1648" s="21">
        <f t="shared" si="223"/>
        <v>0.28620416872704962</v>
      </c>
      <c r="M1648" s="22">
        <v>110000</v>
      </c>
      <c r="N1648" s="23">
        <f t="shared" si="219"/>
        <v>1833.3333333333333</v>
      </c>
      <c r="O1648" s="21">
        <f t="shared" si="224"/>
        <v>0.17902048799979545</v>
      </c>
      <c r="P1648" s="24">
        <v>110000</v>
      </c>
      <c r="Q1648" s="18">
        <f t="shared" si="225"/>
        <v>1833.3333333333333</v>
      </c>
      <c r="R1648" s="21">
        <f t="shared" si="226"/>
        <v>0.17902048799979545</v>
      </c>
    </row>
    <row r="1649" spans="1:18" ht="15.5" x14ac:dyDescent="0.45">
      <c r="A1649" s="12" t="s">
        <v>3342</v>
      </c>
      <c r="B1649" s="25" t="s">
        <v>3343</v>
      </c>
      <c r="C1649" s="14" t="s">
        <v>32</v>
      </c>
      <c r="D1649" s="65">
        <v>8827</v>
      </c>
      <c r="E1649" s="16">
        <f t="shared" si="220"/>
        <v>8959.4050000000007</v>
      </c>
      <c r="F1649" s="17">
        <f t="shared" si="221"/>
        <v>8959.4050000000007</v>
      </c>
      <c r="G1649" s="18">
        <f t="shared" si="222"/>
        <v>0</v>
      </c>
      <c r="H1649" s="18">
        <v>30</v>
      </c>
      <c r="I1649" s="28" t="s">
        <v>77</v>
      </c>
      <c r="J1649" s="32">
        <v>1</v>
      </c>
      <c r="K1649" s="29">
        <v>15000</v>
      </c>
      <c r="L1649" s="21">
        <f t="shared" si="223"/>
        <v>0.67421832141754934</v>
      </c>
      <c r="M1649" s="30">
        <v>12000</v>
      </c>
      <c r="N1649" s="23">
        <f t="shared" si="219"/>
        <v>12000</v>
      </c>
      <c r="O1649" s="21">
        <f t="shared" si="224"/>
        <v>0.33937465713403947</v>
      </c>
      <c r="P1649" s="24">
        <v>11000</v>
      </c>
      <c r="Q1649" s="18">
        <f t="shared" si="225"/>
        <v>11000</v>
      </c>
      <c r="R1649" s="21">
        <f t="shared" si="226"/>
        <v>0.22776010237286953</v>
      </c>
    </row>
    <row r="1650" spans="1:18" ht="15.5" x14ac:dyDescent="0.45">
      <c r="A1650" s="12" t="s">
        <v>3344</v>
      </c>
      <c r="B1650" s="25" t="s">
        <v>3345</v>
      </c>
      <c r="C1650" s="33" t="s">
        <v>32</v>
      </c>
      <c r="D1650" s="33">
        <v>9669</v>
      </c>
      <c r="E1650" s="16">
        <f t="shared" si="220"/>
        <v>9814.0349999999999</v>
      </c>
      <c r="F1650" s="17">
        <f t="shared" si="221"/>
        <v>9814.0349999999999</v>
      </c>
      <c r="G1650" s="18">
        <f t="shared" si="222"/>
        <v>0</v>
      </c>
      <c r="H1650" s="18">
        <v>30</v>
      </c>
      <c r="I1650" s="28" t="s">
        <v>77</v>
      </c>
      <c r="J1650" s="32">
        <v>1</v>
      </c>
      <c r="K1650" s="29">
        <v>15000</v>
      </c>
      <c r="L1650" s="21">
        <f t="shared" si="223"/>
        <v>0.52842332435129891</v>
      </c>
      <c r="M1650" s="30">
        <v>12000</v>
      </c>
      <c r="N1650" s="23">
        <f t="shared" si="219"/>
        <v>12000</v>
      </c>
      <c r="O1650" s="21">
        <f t="shared" si="224"/>
        <v>0.22273865948103916</v>
      </c>
      <c r="P1650" s="24">
        <v>11500</v>
      </c>
      <c r="Q1650" s="18">
        <f t="shared" si="225"/>
        <v>11500</v>
      </c>
      <c r="R1650" s="21">
        <f t="shared" si="226"/>
        <v>0.17179121533599587</v>
      </c>
    </row>
    <row r="1651" spans="1:18" ht="15.5" x14ac:dyDescent="0.45">
      <c r="A1651" s="12" t="s">
        <v>3346</v>
      </c>
      <c r="B1651" s="25" t="s">
        <v>3347</v>
      </c>
      <c r="C1651" s="14" t="s">
        <v>32</v>
      </c>
      <c r="D1651" s="65">
        <v>11192</v>
      </c>
      <c r="E1651" s="16">
        <f t="shared" si="220"/>
        <v>11359.88</v>
      </c>
      <c r="F1651" s="17">
        <f t="shared" si="221"/>
        <v>1135.9879999999998</v>
      </c>
      <c r="G1651" s="18">
        <f t="shared" si="222"/>
        <v>0</v>
      </c>
      <c r="H1651" s="18">
        <v>30</v>
      </c>
      <c r="I1651" s="28" t="s">
        <v>29</v>
      </c>
      <c r="J1651" s="32">
        <v>10</v>
      </c>
      <c r="K1651" s="29">
        <v>3000</v>
      </c>
      <c r="L1651" s="21">
        <f t="shared" si="223"/>
        <v>1.6408729669679614</v>
      </c>
      <c r="M1651" s="30">
        <v>17000</v>
      </c>
      <c r="N1651" s="23">
        <f t="shared" si="219"/>
        <v>1700</v>
      </c>
      <c r="O1651" s="21">
        <f t="shared" si="224"/>
        <v>0.49649468128184476</v>
      </c>
      <c r="P1651" s="24">
        <v>15000</v>
      </c>
      <c r="Q1651" s="18">
        <f t="shared" si="225"/>
        <v>1500</v>
      </c>
      <c r="R1651" s="21">
        <f t="shared" si="226"/>
        <v>0.32043648348398068</v>
      </c>
    </row>
    <row r="1652" spans="1:18" ht="15.5" x14ac:dyDescent="0.45">
      <c r="A1652" s="12" t="s">
        <v>3348</v>
      </c>
      <c r="B1652" s="25" t="s">
        <v>3349</v>
      </c>
      <c r="C1652" s="33" t="s">
        <v>32</v>
      </c>
      <c r="D1652" s="99">
        <v>155400</v>
      </c>
      <c r="E1652" s="16">
        <f t="shared" si="220"/>
        <v>157731</v>
      </c>
      <c r="F1652" s="17">
        <f t="shared" si="221"/>
        <v>31546.2</v>
      </c>
      <c r="G1652" s="18">
        <f t="shared" si="222"/>
        <v>0</v>
      </c>
      <c r="H1652" s="18">
        <v>10</v>
      </c>
      <c r="I1652" s="28" t="s">
        <v>29</v>
      </c>
      <c r="J1652" s="28">
        <v>5</v>
      </c>
      <c r="K1652" s="29">
        <v>40000</v>
      </c>
      <c r="L1652" s="21">
        <f t="shared" si="223"/>
        <v>0.26798156354806596</v>
      </c>
      <c r="M1652" s="30">
        <v>185000</v>
      </c>
      <c r="N1652" s="23">
        <f t="shared" si="219"/>
        <v>37000</v>
      </c>
      <c r="O1652" s="21">
        <f t="shared" si="224"/>
        <v>0.17288294628196102</v>
      </c>
      <c r="P1652" s="24">
        <v>184000</v>
      </c>
      <c r="Q1652" s="18">
        <f t="shared" si="225"/>
        <v>36800</v>
      </c>
      <c r="R1652" s="21">
        <f t="shared" si="226"/>
        <v>0.16654303846422069</v>
      </c>
    </row>
    <row r="1653" spans="1:18" ht="15.5" x14ac:dyDescent="0.45">
      <c r="A1653" s="12" t="s">
        <v>3350</v>
      </c>
      <c r="B1653" s="25" t="s">
        <v>3351</v>
      </c>
      <c r="C1653" s="14" t="str">
        <f>C1652</f>
        <v>OBAT KERAS</v>
      </c>
      <c r="D1653" s="15">
        <v>52448</v>
      </c>
      <c r="E1653" s="16">
        <f t="shared" si="220"/>
        <v>53234.720000000001</v>
      </c>
      <c r="F1653" s="17">
        <f t="shared" si="221"/>
        <v>5323.4719999999998</v>
      </c>
      <c r="G1653" s="18">
        <f t="shared" si="222"/>
        <v>0</v>
      </c>
      <c r="H1653" s="18">
        <v>100</v>
      </c>
      <c r="I1653" s="42" t="s">
        <v>29</v>
      </c>
      <c r="J1653" s="19">
        <v>10</v>
      </c>
      <c r="K1653" s="26">
        <v>7000</v>
      </c>
      <c r="L1653" s="21">
        <f t="shared" si="223"/>
        <v>0.31493130798847074</v>
      </c>
      <c r="M1653" s="22">
        <v>65000</v>
      </c>
      <c r="N1653" s="23">
        <f t="shared" si="219"/>
        <v>6500</v>
      </c>
      <c r="O1653" s="21">
        <f t="shared" si="224"/>
        <v>0.2210076431321514</v>
      </c>
      <c r="P1653" s="24">
        <v>64000</v>
      </c>
      <c r="Q1653" s="18">
        <f t="shared" si="225"/>
        <v>6400</v>
      </c>
      <c r="R1653" s="21">
        <f t="shared" si="226"/>
        <v>0.20222291016088753</v>
      </c>
    </row>
    <row r="1654" spans="1:18" ht="15.5" x14ac:dyDescent="0.45">
      <c r="A1654" s="12" t="s">
        <v>3352</v>
      </c>
      <c r="B1654" s="25" t="s">
        <v>3353</v>
      </c>
      <c r="C1654" s="14" t="str">
        <f>C1653</f>
        <v>OBAT KERAS</v>
      </c>
      <c r="D1654" s="15">
        <v>5994</v>
      </c>
      <c r="E1654" s="16">
        <f t="shared" si="220"/>
        <v>6083.91</v>
      </c>
      <c r="F1654" s="17">
        <f t="shared" si="221"/>
        <v>6083.91</v>
      </c>
      <c r="G1654" s="18">
        <f t="shared" si="222"/>
        <v>0</v>
      </c>
      <c r="H1654" s="18">
        <v>100</v>
      </c>
      <c r="I1654" s="32" t="s">
        <v>48</v>
      </c>
      <c r="J1654" s="19">
        <v>1</v>
      </c>
      <c r="K1654" s="26">
        <v>10000</v>
      </c>
      <c r="L1654" s="21">
        <f t="shared" si="223"/>
        <v>0.64367980459934482</v>
      </c>
      <c r="M1654" s="22">
        <v>7500</v>
      </c>
      <c r="N1654" s="23">
        <f t="shared" si="219"/>
        <v>7500</v>
      </c>
      <c r="O1654" s="21">
        <f t="shared" si="224"/>
        <v>0.23275985344950864</v>
      </c>
      <c r="P1654" s="24">
        <v>7200</v>
      </c>
      <c r="Q1654" s="18">
        <f t="shared" si="225"/>
        <v>7200</v>
      </c>
      <c r="R1654" s="21">
        <f t="shared" si="226"/>
        <v>0.18344945931152831</v>
      </c>
    </row>
    <row r="1655" spans="1:18" ht="15.5" x14ac:dyDescent="0.45">
      <c r="A1655" s="12" t="s">
        <v>3354</v>
      </c>
      <c r="B1655" s="25" t="s">
        <v>3355</v>
      </c>
      <c r="C1655" s="14" t="str">
        <f>C1654</f>
        <v>OBAT KERAS</v>
      </c>
      <c r="D1655" s="15">
        <v>36397</v>
      </c>
      <c r="E1655" s="16">
        <f t="shared" si="220"/>
        <v>36942.955000000002</v>
      </c>
      <c r="F1655" s="17">
        <f t="shared" si="221"/>
        <v>3694.2955000000002</v>
      </c>
      <c r="G1655" s="18">
        <f t="shared" si="222"/>
        <v>0</v>
      </c>
      <c r="H1655" s="18">
        <v>100</v>
      </c>
      <c r="I1655" s="28" t="s">
        <v>29</v>
      </c>
      <c r="J1655" s="19">
        <v>10</v>
      </c>
      <c r="K1655" s="26">
        <v>7000</v>
      </c>
      <c r="L1655" s="21">
        <f t="shared" si="223"/>
        <v>0.89481323299665649</v>
      </c>
      <c r="M1655" s="22">
        <v>45000</v>
      </c>
      <c r="N1655" s="23">
        <f t="shared" si="219"/>
        <v>4500</v>
      </c>
      <c r="O1655" s="21">
        <f t="shared" si="224"/>
        <v>0.21809422121213634</v>
      </c>
      <c r="P1655" s="24">
        <v>44000</v>
      </c>
      <c r="Q1655" s="18">
        <f t="shared" si="225"/>
        <v>4400</v>
      </c>
      <c r="R1655" s="21">
        <f t="shared" si="226"/>
        <v>0.19102546074075552</v>
      </c>
    </row>
    <row r="1656" spans="1:18" ht="15.5" x14ac:dyDescent="0.45">
      <c r="A1656" s="12" t="s">
        <v>3356</v>
      </c>
      <c r="B1656" s="25" t="s">
        <v>3357</v>
      </c>
      <c r="C1656" s="14" t="s">
        <v>32</v>
      </c>
      <c r="D1656" s="15">
        <v>179237</v>
      </c>
      <c r="E1656" s="16">
        <f t="shared" si="220"/>
        <v>181925.55499999999</v>
      </c>
      <c r="F1656" s="17">
        <f t="shared" si="221"/>
        <v>181925.55499999999</v>
      </c>
      <c r="G1656" s="18">
        <f t="shared" si="222"/>
        <v>0</v>
      </c>
      <c r="H1656" s="18">
        <v>1</v>
      </c>
      <c r="I1656" s="28" t="s">
        <v>586</v>
      </c>
      <c r="J1656" s="32">
        <v>1</v>
      </c>
      <c r="K1656" s="26">
        <v>220000</v>
      </c>
      <c r="L1656" s="21">
        <f t="shared" si="223"/>
        <v>0.2092858532161686</v>
      </c>
      <c r="M1656" s="22">
        <v>215000</v>
      </c>
      <c r="N1656" s="23">
        <f t="shared" si="219"/>
        <v>215000</v>
      </c>
      <c r="O1656" s="21">
        <f t="shared" si="224"/>
        <v>0.18180208382489205</v>
      </c>
      <c r="P1656" s="24">
        <v>215000</v>
      </c>
      <c r="Q1656" s="18">
        <f t="shared" si="225"/>
        <v>215000</v>
      </c>
      <c r="R1656" s="21">
        <f t="shared" si="226"/>
        <v>0.18180208382489205</v>
      </c>
    </row>
    <row r="1657" spans="1:18" ht="15.5" x14ac:dyDescent="0.45">
      <c r="A1657" s="12" t="s">
        <v>3358</v>
      </c>
      <c r="B1657" s="25" t="s">
        <v>3359</v>
      </c>
      <c r="C1657" s="14" t="s">
        <v>32</v>
      </c>
      <c r="D1657" s="15">
        <v>81072</v>
      </c>
      <c r="E1657" s="16">
        <f t="shared" si="220"/>
        <v>82288.08</v>
      </c>
      <c r="F1657" s="17">
        <f t="shared" si="221"/>
        <v>8228.8080000000009</v>
      </c>
      <c r="G1657" s="18">
        <f t="shared" si="222"/>
        <v>0</v>
      </c>
      <c r="H1657" s="18">
        <v>20</v>
      </c>
      <c r="I1657" s="19" t="s">
        <v>29</v>
      </c>
      <c r="J1657" s="19">
        <v>10</v>
      </c>
      <c r="K1657" s="26">
        <v>10000</v>
      </c>
      <c r="L1657" s="21">
        <f t="shared" si="223"/>
        <v>0.21524283954614068</v>
      </c>
      <c r="M1657" s="22">
        <v>95000</v>
      </c>
      <c r="N1657" s="23">
        <f t="shared" si="219"/>
        <v>9500</v>
      </c>
      <c r="O1657" s="21">
        <f t="shared" si="224"/>
        <v>0.15448069756883365</v>
      </c>
      <c r="P1657" s="24">
        <v>93000</v>
      </c>
      <c r="Q1657" s="18">
        <f t="shared" si="225"/>
        <v>9300</v>
      </c>
      <c r="R1657" s="21">
        <f t="shared" si="226"/>
        <v>0.13017584077791083</v>
      </c>
    </row>
    <row r="1658" spans="1:18" ht="15.5" x14ac:dyDescent="0.45">
      <c r="A1658" s="12" t="s">
        <v>3360</v>
      </c>
      <c r="B1658" s="25" t="s">
        <v>3361</v>
      </c>
      <c r="C1658" s="14" t="s">
        <v>24</v>
      </c>
      <c r="D1658" s="84">
        <v>59829</v>
      </c>
      <c r="E1658" s="16">
        <f t="shared" si="220"/>
        <v>60726.434999999998</v>
      </c>
      <c r="F1658" s="17">
        <f t="shared" si="221"/>
        <v>60726.434999999998</v>
      </c>
      <c r="G1658" s="18">
        <f t="shared" si="222"/>
        <v>0</v>
      </c>
      <c r="H1658" s="18">
        <v>4</v>
      </c>
      <c r="I1658" s="19" t="s">
        <v>48</v>
      </c>
      <c r="J1658" s="19">
        <v>1</v>
      </c>
      <c r="K1658" s="26">
        <v>70000</v>
      </c>
      <c r="L1658" s="21">
        <f t="shared" si="223"/>
        <v>0.15271051231642369</v>
      </c>
      <c r="M1658" s="22">
        <v>69000</v>
      </c>
      <c r="N1658" s="23">
        <f t="shared" ref="N1658:N1721" si="227">M1658/J1658</f>
        <v>69000</v>
      </c>
      <c r="O1658" s="21">
        <f t="shared" si="224"/>
        <v>0.13624321928333191</v>
      </c>
      <c r="P1658" s="24">
        <v>68000</v>
      </c>
      <c r="Q1658" s="18">
        <f t="shared" si="225"/>
        <v>68000</v>
      </c>
      <c r="R1658" s="21">
        <f t="shared" si="226"/>
        <v>0.11977592625024015</v>
      </c>
    </row>
    <row r="1659" spans="1:18" ht="15.5" x14ac:dyDescent="0.45">
      <c r="A1659" s="12" t="s">
        <v>3362</v>
      </c>
      <c r="B1659" s="25" t="s">
        <v>3363</v>
      </c>
      <c r="C1659" s="14" t="s">
        <v>32</v>
      </c>
      <c r="D1659" s="15">
        <v>104000</v>
      </c>
      <c r="E1659" s="16">
        <f t="shared" si="220"/>
        <v>105560</v>
      </c>
      <c r="F1659" s="17">
        <f t="shared" si="221"/>
        <v>4398.333333333333</v>
      </c>
      <c r="G1659" s="18">
        <f t="shared" si="222"/>
        <v>0</v>
      </c>
      <c r="H1659" s="18">
        <v>24</v>
      </c>
      <c r="I1659" s="19" t="s">
        <v>29</v>
      </c>
      <c r="J1659" s="19">
        <v>24</v>
      </c>
      <c r="K1659" s="26">
        <v>5500</v>
      </c>
      <c r="L1659" s="21">
        <f t="shared" si="223"/>
        <v>0.25047366426676781</v>
      </c>
      <c r="M1659" s="22">
        <v>120000</v>
      </c>
      <c r="N1659" s="23">
        <f t="shared" si="227"/>
        <v>5000</v>
      </c>
      <c r="O1659" s="21">
        <f t="shared" si="224"/>
        <v>0.13679424024251619</v>
      </c>
      <c r="P1659" s="24">
        <v>120000</v>
      </c>
      <c r="Q1659" s="18">
        <f t="shared" si="225"/>
        <v>5000</v>
      </c>
      <c r="R1659" s="21">
        <f t="shared" si="226"/>
        <v>0.13679424024251619</v>
      </c>
    </row>
    <row r="1660" spans="1:18" ht="15.5" x14ac:dyDescent="0.45">
      <c r="A1660" s="12" t="s">
        <v>3364</v>
      </c>
      <c r="B1660" s="25" t="s">
        <v>3365</v>
      </c>
      <c r="C1660" s="14" t="s">
        <v>24</v>
      </c>
      <c r="D1660" s="15">
        <v>8898</v>
      </c>
      <c r="E1660" s="16">
        <f t="shared" si="220"/>
        <v>9031.4699999999993</v>
      </c>
      <c r="F1660" s="17">
        <f t="shared" si="221"/>
        <v>9031.4699999999993</v>
      </c>
      <c r="G1660" s="18">
        <f t="shared" si="222"/>
        <v>0</v>
      </c>
      <c r="H1660" s="18">
        <v>100</v>
      </c>
      <c r="I1660" s="32" t="s">
        <v>48</v>
      </c>
      <c r="J1660" s="19">
        <v>1</v>
      </c>
      <c r="K1660" s="26">
        <v>12000</v>
      </c>
      <c r="L1660" s="21">
        <f t="shared" si="223"/>
        <v>0.32868735654328707</v>
      </c>
      <c r="M1660" s="22">
        <v>11000</v>
      </c>
      <c r="N1660" s="23">
        <f t="shared" si="227"/>
        <v>11000</v>
      </c>
      <c r="O1660" s="21">
        <f t="shared" si="224"/>
        <v>0.21796341016467982</v>
      </c>
      <c r="P1660" s="24">
        <v>10500</v>
      </c>
      <c r="Q1660" s="18">
        <f t="shared" si="225"/>
        <v>10500</v>
      </c>
      <c r="R1660" s="21">
        <f t="shared" si="226"/>
        <v>0.16260143697537618</v>
      </c>
    </row>
    <row r="1661" spans="1:18" ht="15.5" x14ac:dyDescent="0.45">
      <c r="A1661" s="12" t="s">
        <v>3366</v>
      </c>
      <c r="B1661" s="25" t="s">
        <v>3367</v>
      </c>
      <c r="C1661" s="14" t="s">
        <v>24</v>
      </c>
      <c r="D1661" s="84">
        <v>5732</v>
      </c>
      <c r="E1661" s="16">
        <f t="shared" si="220"/>
        <v>5817.98</v>
      </c>
      <c r="F1661" s="17">
        <f t="shared" si="221"/>
        <v>5817.98</v>
      </c>
      <c r="G1661" s="18">
        <f t="shared" si="222"/>
        <v>0</v>
      </c>
      <c r="H1661" s="18">
        <v>100</v>
      </c>
      <c r="I1661" s="32" t="s">
        <v>48</v>
      </c>
      <c r="J1661" s="19">
        <v>1</v>
      </c>
      <c r="K1661" s="26">
        <v>10000</v>
      </c>
      <c r="L1661" s="21">
        <f t="shared" si="223"/>
        <v>0.71880962120873582</v>
      </c>
      <c r="M1661" s="22">
        <v>6700</v>
      </c>
      <c r="N1661" s="23">
        <f t="shared" si="227"/>
        <v>6700</v>
      </c>
      <c r="O1661" s="21">
        <f t="shared" si="224"/>
        <v>0.151602446209853</v>
      </c>
      <c r="P1661" s="24">
        <v>6500</v>
      </c>
      <c r="Q1661" s="18">
        <f t="shared" si="225"/>
        <v>6500</v>
      </c>
      <c r="R1661" s="21">
        <f t="shared" si="226"/>
        <v>0.11722625378567827</v>
      </c>
    </row>
    <row r="1662" spans="1:18" ht="15.5" x14ac:dyDescent="0.45">
      <c r="A1662" s="12" t="s">
        <v>3368</v>
      </c>
      <c r="B1662" s="25" t="s">
        <v>3369</v>
      </c>
      <c r="C1662" s="14" t="s">
        <v>32</v>
      </c>
      <c r="D1662" s="27">
        <v>5812</v>
      </c>
      <c r="E1662" s="16">
        <f t="shared" si="220"/>
        <v>5899.18</v>
      </c>
      <c r="F1662" s="17">
        <f t="shared" si="221"/>
        <v>5899.18</v>
      </c>
      <c r="G1662" s="18">
        <f t="shared" si="222"/>
        <v>0</v>
      </c>
      <c r="H1662" s="18">
        <v>20</v>
      </c>
      <c r="I1662" s="28" t="s">
        <v>33</v>
      </c>
      <c r="J1662" s="28">
        <v>1</v>
      </c>
      <c r="K1662" s="29">
        <v>8000</v>
      </c>
      <c r="L1662" s="21">
        <f t="shared" si="223"/>
        <v>0.35612068117941809</v>
      </c>
      <c r="M1662" s="30">
        <v>6700</v>
      </c>
      <c r="N1662" s="23">
        <f t="shared" si="227"/>
        <v>6700</v>
      </c>
      <c r="O1662" s="21">
        <f t="shared" si="224"/>
        <v>0.13575107048776264</v>
      </c>
      <c r="P1662" s="24">
        <v>6600</v>
      </c>
      <c r="Q1662" s="18">
        <f t="shared" si="225"/>
        <v>6600</v>
      </c>
      <c r="R1662" s="21">
        <f t="shared" si="226"/>
        <v>0.11879956197301993</v>
      </c>
    </row>
    <row r="1663" spans="1:18" ht="15.5" x14ac:dyDescent="0.45">
      <c r="A1663" s="12" t="s">
        <v>3370</v>
      </c>
      <c r="B1663" s="25" t="s">
        <v>3371</v>
      </c>
      <c r="C1663" s="14" t="s">
        <v>24</v>
      </c>
      <c r="D1663" s="15">
        <v>25253</v>
      </c>
      <c r="E1663" s="16">
        <f t="shared" si="220"/>
        <v>25631.794999999998</v>
      </c>
      <c r="F1663" s="17">
        <f t="shared" si="221"/>
        <v>2563.1794999999997</v>
      </c>
      <c r="G1663" s="18">
        <f t="shared" si="222"/>
        <v>0</v>
      </c>
      <c r="H1663" s="18">
        <v>1</v>
      </c>
      <c r="I1663" s="19" t="s">
        <v>29</v>
      </c>
      <c r="J1663" s="19">
        <v>10</v>
      </c>
      <c r="K1663" s="26">
        <v>4000</v>
      </c>
      <c r="L1663" s="21">
        <f t="shared" si="223"/>
        <v>0.56056179444319076</v>
      </c>
      <c r="M1663" s="22">
        <v>30000</v>
      </c>
      <c r="N1663" s="23">
        <f t="shared" si="227"/>
        <v>3000</v>
      </c>
      <c r="O1663" s="21">
        <f t="shared" si="224"/>
        <v>0.17042134583239305</v>
      </c>
      <c r="P1663" s="24">
        <v>29000</v>
      </c>
      <c r="Q1663" s="18">
        <f t="shared" si="225"/>
        <v>2900</v>
      </c>
      <c r="R1663" s="21">
        <f t="shared" si="226"/>
        <v>0.13140730097131328</v>
      </c>
    </row>
    <row r="1664" spans="1:18" ht="15.5" x14ac:dyDescent="0.45">
      <c r="A1664" s="12" t="s">
        <v>3372</v>
      </c>
      <c r="B1664" s="25" t="s">
        <v>3373</v>
      </c>
      <c r="C1664" s="14" t="s">
        <v>32</v>
      </c>
      <c r="D1664" s="15">
        <v>186827</v>
      </c>
      <c r="E1664" s="16">
        <f t="shared" si="220"/>
        <v>189629.405</v>
      </c>
      <c r="F1664" s="17">
        <f t="shared" si="221"/>
        <v>18962.940500000001</v>
      </c>
      <c r="G1664" s="18">
        <f t="shared" si="222"/>
        <v>0</v>
      </c>
      <c r="H1664" s="18">
        <v>100</v>
      </c>
      <c r="I1664" s="19" t="s">
        <v>1115</v>
      </c>
      <c r="J1664" s="32">
        <v>10</v>
      </c>
      <c r="K1664" s="26">
        <v>24000</v>
      </c>
      <c r="L1664" s="21">
        <f t="shared" si="223"/>
        <v>0.26562649922357767</v>
      </c>
      <c r="M1664" s="22">
        <v>225000</v>
      </c>
      <c r="N1664" s="23">
        <f t="shared" si="227"/>
        <v>22500</v>
      </c>
      <c r="O1664" s="21">
        <f t="shared" si="224"/>
        <v>0.18652484302210404</v>
      </c>
      <c r="P1664" s="24">
        <v>217000</v>
      </c>
      <c r="Q1664" s="18">
        <f t="shared" si="225"/>
        <v>21700</v>
      </c>
      <c r="R1664" s="21">
        <f t="shared" si="226"/>
        <v>0.14433729304798479</v>
      </c>
    </row>
    <row r="1665" spans="1:18" ht="15.5" x14ac:dyDescent="0.45">
      <c r="A1665" s="12" t="s">
        <v>3374</v>
      </c>
      <c r="B1665" s="25" t="s">
        <v>3375</v>
      </c>
      <c r="C1665" s="14" t="s">
        <v>24</v>
      </c>
      <c r="D1665" s="15">
        <v>15879</v>
      </c>
      <c r="E1665" s="16">
        <f t="shared" si="220"/>
        <v>16117.184999999999</v>
      </c>
      <c r="F1665" s="17">
        <f t="shared" si="221"/>
        <v>16117.184999999999</v>
      </c>
      <c r="G1665" s="18">
        <f t="shared" si="222"/>
        <v>0</v>
      </c>
      <c r="H1665" s="18">
        <v>100</v>
      </c>
      <c r="I1665" s="19" t="s">
        <v>33</v>
      </c>
      <c r="J1665" s="28">
        <v>1</v>
      </c>
      <c r="K1665" s="26">
        <v>20000</v>
      </c>
      <c r="L1665" s="21">
        <f t="shared" si="223"/>
        <v>0.24091148671433632</v>
      </c>
      <c r="M1665" s="22">
        <v>19000</v>
      </c>
      <c r="N1665" s="23">
        <f t="shared" si="227"/>
        <v>19000</v>
      </c>
      <c r="O1665" s="21">
        <f t="shared" si="224"/>
        <v>0.17886591237861951</v>
      </c>
      <c r="P1665" s="24">
        <v>18000</v>
      </c>
      <c r="Q1665" s="18">
        <f t="shared" si="225"/>
        <v>18000</v>
      </c>
      <c r="R1665" s="21">
        <f t="shared" si="226"/>
        <v>0.11682033804290269</v>
      </c>
    </row>
    <row r="1666" spans="1:18" ht="15.5" x14ac:dyDescent="0.45">
      <c r="A1666" s="12" t="s">
        <v>3376</v>
      </c>
      <c r="B1666" s="25" t="s">
        <v>3377</v>
      </c>
      <c r="C1666" s="14" t="s">
        <v>24</v>
      </c>
      <c r="D1666" s="15">
        <f>99154/12</f>
        <v>8262.8333333333339</v>
      </c>
      <c r="E1666" s="16">
        <f t="shared" si="220"/>
        <v>8386.7758333333331</v>
      </c>
      <c r="F1666" s="17">
        <f t="shared" si="221"/>
        <v>8386.7758333333331</v>
      </c>
      <c r="G1666" s="18">
        <f t="shared" si="222"/>
        <v>0</v>
      </c>
      <c r="H1666" s="18">
        <v>100</v>
      </c>
      <c r="I1666" s="19" t="s">
        <v>29</v>
      </c>
      <c r="J1666" s="19">
        <v>1</v>
      </c>
      <c r="K1666" s="26">
        <v>10000</v>
      </c>
      <c r="L1666" s="21">
        <f t="shared" si="223"/>
        <v>0.19235331893036769</v>
      </c>
      <c r="M1666" s="22">
        <v>10000</v>
      </c>
      <c r="N1666" s="23">
        <f t="shared" si="227"/>
        <v>10000</v>
      </c>
      <c r="O1666" s="21">
        <f t="shared" si="224"/>
        <v>0.19235331893036769</v>
      </c>
      <c r="P1666" s="24">
        <v>9500</v>
      </c>
      <c r="Q1666" s="18">
        <f t="shared" si="225"/>
        <v>9500</v>
      </c>
      <c r="R1666" s="21">
        <f t="shared" si="226"/>
        <v>0.13273565298384929</v>
      </c>
    </row>
    <row r="1667" spans="1:18" ht="15.5" x14ac:dyDescent="0.45">
      <c r="A1667" s="12" t="s">
        <v>3378</v>
      </c>
      <c r="B1667" s="25" t="s">
        <v>3379</v>
      </c>
      <c r="C1667" s="14" t="s">
        <v>24</v>
      </c>
      <c r="D1667" s="15">
        <f>16300/6</f>
        <v>2716.6666666666665</v>
      </c>
      <c r="E1667" s="16">
        <f t="shared" si="220"/>
        <v>2757.4166666666665</v>
      </c>
      <c r="F1667" s="17">
        <f t="shared" si="221"/>
        <v>2757.4166666666665</v>
      </c>
      <c r="G1667" s="18">
        <f t="shared" si="222"/>
        <v>0</v>
      </c>
      <c r="H1667" s="18">
        <v>1</v>
      </c>
      <c r="I1667" s="19" t="s">
        <v>63</v>
      </c>
      <c r="J1667" s="32">
        <v>1</v>
      </c>
      <c r="K1667" s="26">
        <v>3500</v>
      </c>
      <c r="L1667" s="21">
        <f t="shared" si="223"/>
        <v>0.26930399830759472</v>
      </c>
      <c r="M1667" s="22">
        <v>3200</v>
      </c>
      <c r="N1667" s="23">
        <f t="shared" si="227"/>
        <v>3200</v>
      </c>
      <c r="O1667" s="21">
        <f t="shared" si="224"/>
        <v>0.16050651273837233</v>
      </c>
      <c r="P1667" s="24">
        <v>3200</v>
      </c>
      <c r="Q1667" s="18">
        <f t="shared" si="225"/>
        <v>3200</v>
      </c>
      <c r="R1667" s="21">
        <f t="shared" si="226"/>
        <v>0.16050651273837233</v>
      </c>
    </row>
    <row r="1668" spans="1:18" ht="15.5" x14ac:dyDescent="0.45">
      <c r="A1668" s="12" t="s">
        <v>3380</v>
      </c>
      <c r="B1668" s="25" t="s">
        <v>3381</v>
      </c>
      <c r="C1668" s="14" t="s">
        <v>24</v>
      </c>
      <c r="D1668" s="15">
        <v>9943</v>
      </c>
      <c r="E1668" s="16">
        <f t="shared" si="220"/>
        <v>10092.145</v>
      </c>
      <c r="F1668" s="17">
        <f t="shared" si="221"/>
        <v>10092.145</v>
      </c>
      <c r="G1668" s="18">
        <f t="shared" si="222"/>
        <v>0</v>
      </c>
      <c r="H1668" s="18">
        <v>2</v>
      </c>
      <c r="I1668" s="32" t="s">
        <v>48</v>
      </c>
      <c r="J1668" s="19">
        <v>1</v>
      </c>
      <c r="K1668" s="26">
        <v>13000</v>
      </c>
      <c r="L1668" s="21">
        <f t="shared" si="223"/>
        <v>0.28813052131137629</v>
      </c>
      <c r="M1668" s="22">
        <v>12000</v>
      </c>
      <c r="N1668" s="23">
        <f t="shared" si="227"/>
        <v>12000</v>
      </c>
      <c r="O1668" s="21">
        <f t="shared" si="224"/>
        <v>0.18904355813357809</v>
      </c>
      <c r="P1668" s="24">
        <v>12000</v>
      </c>
      <c r="Q1668" s="18">
        <f t="shared" si="225"/>
        <v>12000</v>
      </c>
      <c r="R1668" s="21">
        <f t="shared" si="226"/>
        <v>0.18904355813357809</v>
      </c>
    </row>
    <row r="1669" spans="1:18" ht="15.5" x14ac:dyDescent="0.45">
      <c r="A1669" s="12" t="s">
        <v>3382</v>
      </c>
      <c r="B1669" s="25" t="s">
        <v>3383</v>
      </c>
      <c r="C1669" s="14" t="s">
        <v>24</v>
      </c>
      <c r="D1669" s="15">
        <v>1768</v>
      </c>
      <c r="E1669" s="16">
        <f t="shared" si="220"/>
        <v>1794.52</v>
      </c>
      <c r="F1669" s="17">
        <f t="shared" si="221"/>
        <v>1794.52</v>
      </c>
      <c r="G1669" s="18">
        <f t="shared" si="222"/>
        <v>0</v>
      </c>
      <c r="H1669" s="18">
        <v>36</v>
      </c>
      <c r="I1669" s="28" t="s">
        <v>63</v>
      </c>
      <c r="J1669" s="19">
        <v>1</v>
      </c>
      <c r="K1669" s="26">
        <v>2500</v>
      </c>
      <c r="L1669" s="21">
        <f t="shared" si="223"/>
        <v>0.39313019637563251</v>
      </c>
      <c r="M1669" s="22">
        <v>2300</v>
      </c>
      <c r="N1669" s="23">
        <f t="shared" si="227"/>
        <v>2300</v>
      </c>
      <c r="O1669" s="21">
        <f t="shared" si="224"/>
        <v>0.28167978066558191</v>
      </c>
      <c r="P1669" s="24">
        <v>2300</v>
      </c>
      <c r="Q1669" s="18">
        <f t="shared" si="225"/>
        <v>2300</v>
      </c>
      <c r="R1669" s="21">
        <f t="shared" si="226"/>
        <v>0.28167978066558191</v>
      </c>
    </row>
    <row r="1670" spans="1:18" ht="15.5" x14ac:dyDescent="0.45">
      <c r="A1670" s="12" t="s">
        <v>3384</v>
      </c>
      <c r="B1670" s="25" t="s">
        <v>3385</v>
      </c>
      <c r="C1670" s="14" t="s">
        <v>32</v>
      </c>
      <c r="D1670" s="15">
        <v>32758</v>
      </c>
      <c r="E1670" s="16">
        <f t="shared" si="220"/>
        <v>33249.370000000003</v>
      </c>
      <c r="F1670" s="17">
        <f t="shared" si="221"/>
        <v>3324.9370000000004</v>
      </c>
      <c r="G1670" s="18">
        <f t="shared" si="222"/>
        <v>0</v>
      </c>
      <c r="H1670" s="18">
        <v>100</v>
      </c>
      <c r="I1670" s="19" t="s">
        <v>29</v>
      </c>
      <c r="J1670" s="32">
        <v>10</v>
      </c>
      <c r="K1670" s="26">
        <v>5000</v>
      </c>
      <c r="L1670" s="21">
        <f t="shared" si="223"/>
        <v>0.50378789131944435</v>
      </c>
      <c r="M1670" s="22">
        <v>39000</v>
      </c>
      <c r="N1670" s="23">
        <f t="shared" si="227"/>
        <v>3900</v>
      </c>
      <c r="O1670" s="21">
        <f t="shared" si="224"/>
        <v>0.17295455522916661</v>
      </c>
      <c r="P1670" s="24">
        <v>37500</v>
      </c>
      <c r="Q1670" s="18">
        <f t="shared" si="225"/>
        <v>3750</v>
      </c>
      <c r="R1670" s="21">
        <f t="shared" si="226"/>
        <v>0.12784091848958329</v>
      </c>
    </row>
    <row r="1671" spans="1:18" ht="15.5" x14ac:dyDescent="0.45">
      <c r="A1671" s="12" t="s">
        <v>3386</v>
      </c>
      <c r="B1671" s="25" t="s">
        <v>3387</v>
      </c>
      <c r="C1671" s="14" t="s">
        <v>32</v>
      </c>
      <c r="D1671" s="15">
        <v>33994</v>
      </c>
      <c r="E1671" s="16">
        <f t="shared" si="220"/>
        <v>34503.910000000003</v>
      </c>
      <c r="F1671" s="17">
        <f t="shared" si="221"/>
        <v>3450.3910000000005</v>
      </c>
      <c r="G1671" s="18">
        <f t="shared" si="222"/>
        <v>0</v>
      </c>
      <c r="H1671" s="18">
        <v>100</v>
      </c>
      <c r="I1671" s="19" t="s">
        <v>29</v>
      </c>
      <c r="J1671" s="28">
        <v>10</v>
      </c>
      <c r="K1671" s="26">
        <v>4500</v>
      </c>
      <c r="L1671" s="21">
        <f t="shared" si="223"/>
        <v>0.30420001675172448</v>
      </c>
      <c r="M1671" s="22">
        <v>40000</v>
      </c>
      <c r="N1671" s="23">
        <f t="shared" si="227"/>
        <v>4000</v>
      </c>
      <c r="O1671" s="21">
        <f t="shared" si="224"/>
        <v>0.15928890377931063</v>
      </c>
      <c r="P1671" s="24">
        <v>39000</v>
      </c>
      <c r="Q1671" s="18">
        <f t="shared" si="225"/>
        <v>3900</v>
      </c>
      <c r="R1671" s="21">
        <f t="shared" si="226"/>
        <v>0.13030668118482786</v>
      </c>
    </row>
    <row r="1672" spans="1:18" ht="15.5" x14ac:dyDescent="0.45">
      <c r="A1672" s="12" t="s">
        <v>3388</v>
      </c>
      <c r="B1672" s="25" t="s">
        <v>3389</v>
      </c>
      <c r="C1672" s="14" t="s">
        <v>32</v>
      </c>
      <c r="D1672" s="15">
        <v>8480</v>
      </c>
      <c r="E1672" s="16">
        <f t="shared" ref="E1672:E1727" si="228">(D1672*1.5%)+D1672</f>
        <v>8607.2000000000007</v>
      </c>
      <c r="F1672" s="17">
        <f t="shared" si="221"/>
        <v>860.72</v>
      </c>
      <c r="G1672" s="18">
        <f t="shared" si="222"/>
        <v>0</v>
      </c>
      <c r="H1672" s="18">
        <v>100</v>
      </c>
      <c r="I1672" s="19" t="s">
        <v>29</v>
      </c>
      <c r="J1672" s="19">
        <v>10</v>
      </c>
      <c r="K1672" s="26">
        <v>3000</v>
      </c>
      <c r="L1672" s="21">
        <f t="shared" si="223"/>
        <v>2.4854540384794124</v>
      </c>
      <c r="M1672" s="22">
        <v>13000</v>
      </c>
      <c r="N1672" s="23">
        <f t="shared" si="227"/>
        <v>1300</v>
      </c>
      <c r="O1672" s="21">
        <f t="shared" si="224"/>
        <v>0.5103634166744121</v>
      </c>
      <c r="P1672" s="24">
        <v>11000</v>
      </c>
      <c r="Q1672" s="18">
        <f t="shared" si="225"/>
        <v>1100</v>
      </c>
      <c r="R1672" s="21">
        <f t="shared" si="226"/>
        <v>0.27799981410911789</v>
      </c>
    </row>
    <row r="1673" spans="1:18" ht="15.5" x14ac:dyDescent="0.45">
      <c r="A1673" s="12" t="s">
        <v>3390</v>
      </c>
      <c r="B1673" s="25" t="s">
        <v>3391</v>
      </c>
      <c r="C1673" s="14" t="s">
        <v>47</v>
      </c>
      <c r="D1673" s="15">
        <v>28831</v>
      </c>
      <c r="E1673" s="16">
        <f t="shared" si="228"/>
        <v>29263.465</v>
      </c>
      <c r="F1673" s="17">
        <f t="shared" si="221"/>
        <v>29263.465</v>
      </c>
      <c r="G1673" s="18">
        <f t="shared" si="222"/>
        <v>0</v>
      </c>
      <c r="H1673" s="18">
        <v>2</v>
      </c>
      <c r="I1673" s="32" t="s">
        <v>48</v>
      </c>
      <c r="J1673" s="28">
        <v>1</v>
      </c>
      <c r="K1673" s="26">
        <v>35000</v>
      </c>
      <c r="L1673" s="21">
        <f t="shared" si="223"/>
        <v>0.19603061359958568</v>
      </c>
      <c r="M1673" s="22">
        <v>34000</v>
      </c>
      <c r="N1673" s="23">
        <f t="shared" si="227"/>
        <v>34000</v>
      </c>
      <c r="O1673" s="21">
        <f t="shared" si="224"/>
        <v>0.16185831035388323</v>
      </c>
      <c r="P1673" s="24">
        <v>32500</v>
      </c>
      <c r="Q1673" s="18">
        <f t="shared" si="225"/>
        <v>32500</v>
      </c>
      <c r="R1673" s="21">
        <f t="shared" si="226"/>
        <v>0.11059985548532957</v>
      </c>
    </row>
    <row r="1674" spans="1:18" ht="15.5" x14ac:dyDescent="0.45">
      <c r="A1674" s="12" t="s">
        <v>3392</v>
      </c>
      <c r="B1674" s="25" t="s">
        <v>3393</v>
      </c>
      <c r="C1674" s="14" t="s">
        <v>32</v>
      </c>
      <c r="D1674" s="15">
        <v>66739</v>
      </c>
      <c r="E1674" s="16">
        <f t="shared" si="228"/>
        <v>67740.085000000006</v>
      </c>
      <c r="F1674" s="17">
        <f t="shared" si="221"/>
        <v>6774.0085000000008</v>
      </c>
      <c r="G1674" s="18">
        <f t="shared" si="222"/>
        <v>0</v>
      </c>
      <c r="H1674" s="18">
        <v>100</v>
      </c>
      <c r="I1674" s="19" t="s">
        <v>1115</v>
      </c>
      <c r="J1674" s="28">
        <v>10</v>
      </c>
      <c r="K1674" s="26">
        <v>10000</v>
      </c>
      <c r="L1674" s="21">
        <f t="shared" si="223"/>
        <v>0.47623080189521444</v>
      </c>
      <c r="M1674" s="22">
        <v>80000</v>
      </c>
      <c r="N1674" s="23">
        <f t="shared" si="227"/>
        <v>8000</v>
      </c>
      <c r="O1674" s="21">
        <f t="shared" si="224"/>
        <v>0.18098464151617155</v>
      </c>
      <c r="P1674" s="24">
        <v>77000</v>
      </c>
      <c r="Q1674" s="18">
        <f t="shared" si="225"/>
        <v>7700</v>
      </c>
      <c r="R1674" s="21">
        <f t="shared" si="226"/>
        <v>0.13669771745931514</v>
      </c>
    </row>
    <row r="1675" spans="1:18" ht="15.5" x14ac:dyDescent="0.45">
      <c r="A1675" s="12" t="s">
        <v>3394</v>
      </c>
      <c r="B1675" s="25" t="s">
        <v>3395</v>
      </c>
      <c r="C1675" s="14" t="s">
        <v>47</v>
      </c>
      <c r="D1675" s="15">
        <v>25977</v>
      </c>
      <c r="E1675" s="16">
        <f t="shared" si="228"/>
        <v>26366.654999999999</v>
      </c>
      <c r="F1675" s="17">
        <f t="shared" si="221"/>
        <v>26366.654999999999</v>
      </c>
      <c r="G1675" s="18">
        <f t="shared" si="222"/>
        <v>0</v>
      </c>
      <c r="H1675" s="18">
        <v>2</v>
      </c>
      <c r="I1675" s="32" t="s">
        <v>48</v>
      </c>
      <c r="J1675" s="28">
        <v>1</v>
      </c>
      <c r="K1675" s="26">
        <v>32000</v>
      </c>
      <c r="L1675" s="21">
        <f t="shared" si="223"/>
        <v>0.21365414004924027</v>
      </c>
      <c r="M1675" s="22">
        <v>30000</v>
      </c>
      <c r="N1675" s="23">
        <f t="shared" si="227"/>
        <v>30000</v>
      </c>
      <c r="O1675" s="21">
        <f t="shared" si="224"/>
        <v>0.13780075629616276</v>
      </c>
      <c r="P1675" s="24">
        <v>30000</v>
      </c>
      <c r="Q1675" s="18">
        <f t="shared" si="225"/>
        <v>30000</v>
      </c>
      <c r="R1675" s="21">
        <f t="shared" si="226"/>
        <v>0.13780075629616276</v>
      </c>
    </row>
    <row r="1676" spans="1:18" ht="15.5" x14ac:dyDescent="0.45">
      <c r="A1676" s="12" t="s">
        <v>3396</v>
      </c>
      <c r="B1676" s="25" t="s">
        <v>3397</v>
      </c>
      <c r="C1676" s="14" t="s">
        <v>32</v>
      </c>
      <c r="D1676" s="15">
        <v>13287</v>
      </c>
      <c r="E1676" s="16">
        <f t="shared" si="228"/>
        <v>13486.305</v>
      </c>
      <c r="F1676" s="17">
        <f t="shared" si="221"/>
        <v>13486.305</v>
      </c>
      <c r="G1676" s="18">
        <f t="shared" si="222"/>
        <v>0</v>
      </c>
      <c r="H1676" s="18">
        <v>4</v>
      </c>
      <c r="I1676" s="19" t="s">
        <v>11</v>
      </c>
      <c r="J1676" s="19">
        <v>1</v>
      </c>
      <c r="K1676" s="26">
        <v>17000</v>
      </c>
      <c r="L1676" s="21">
        <f t="shared" si="223"/>
        <v>0.26053800503547858</v>
      </c>
      <c r="M1676" s="22">
        <v>16000</v>
      </c>
      <c r="N1676" s="23">
        <f t="shared" si="227"/>
        <v>16000</v>
      </c>
      <c r="O1676" s="21">
        <f t="shared" si="224"/>
        <v>0.18638871062162687</v>
      </c>
      <c r="P1676" s="24">
        <v>16000</v>
      </c>
      <c r="Q1676" s="18">
        <f t="shared" si="225"/>
        <v>16000</v>
      </c>
      <c r="R1676" s="21">
        <f t="shared" si="226"/>
        <v>0.18638871062162687</v>
      </c>
    </row>
    <row r="1677" spans="1:18" ht="15.5" x14ac:dyDescent="0.45">
      <c r="A1677" s="12" t="s">
        <v>3398</v>
      </c>
      <c r="B1677" s="25" t="s">
        <v>3399</v>
      </c>
      <c r="C1677" s="14" t="s">
        <v>47</v>
      </c>
      <c r="D1677" s="15">
        <v>8223</v>
      </c>
      <c r="E1677" s="16">
        <f t="shared" si="228"/>
        <v>8346.3449999999993</v>
      </c>
      <c r="F1677" s="17">
        <f t="shared" si="221"/>
        <v>8346.3449999999993</v>
      </c>
      <c r="G1677" s="18">
        <f t="shared" si="222"/>
        <v>0</v>
      </c>
      <c r="H1677" s="18">
        <v>10</v>
      </c>
      <c r="I1677" s="28" t="s">
        <v>29</v>
      </c>
      <c r="J1677" s="19">
        <v>1</v>
      </c>
      <c r="K1677" s="26">
        <v>10000</v>
      </c>
      <c r="L1677" s="21">
        <f t="shared" si="223"/>
        <v>0.19812924100309787</v>
      </c>
      <c r="M1677" s="22">
        <v>9500</v>
      </c>
      <c r="N1677" s="23">
        <f t="shared" si="227"/>
        <v>9500</v>
      </c>
      <c r="O1677" s="21">
        <f t="shared" si="224"/>
        <v>0.13822277895294297</v>
      </c>
      <c r="P1677" s="24">
        <v>9300</v>
      </c>
      <c r="Q1677" s="18">
        <f t="shared" si="225"/>
        <v>9300</v>
      </c>
      <c r="R1677" s="21">
        <f t="shared" si="226"/>
        <v>0.11426019413288101</v>
      </c>
    </row>
    <row r="1678" spans="1:18" ht="15.5" x14ac:dyDescent="0.45">
      <c r="A1678" s="12" t="s">
        <v>3400</v>
      </c>
      <c r="B1678" s="25" t="s">
        <v>3401</v>
      </c>
      <c r="C1678" s="14" t="str">
        <f>C1677</f>
        <v>OBAT BEBAS TERBATAS</v>
      </c>
      <c r="D1678" s="27">
        <v>6200</v>
      </c>
      <c r="E1678" s="16">
        <f t="shared" si="228"/>
        <v>6293</v>
      </c>
      <c r="F1678" s="17">
        <f t="shared" si="221"/>
        <v>1258.5999999999999</v>
      </c>
      <c r="G1678" s="18">
        <f t="shared" si="222"/>
        <v>0</v>
      </c>
      <c r="H1678" s="18">
        <v>50</v>
      </c>
      <c r="I1678" s="28" t="s">
        <v>29</v>
      </c>
      <c r="J1678" s="28">
        <v>5</v>
      </c>
      <c r="K1678" s="29">
        <v>4000</v>
      </c>
      <c r="L1678" s="21">
        <f t="shared" si="223"/>
        <v>2.1781344350866045</v>
      </c>
      <c r="M1678" s="30">
        <v>12000</v>
      </c>
      <c r="N1678" s="23">
        <f t="shared" si="227"/>
        <v>2400</v>
      </c>
      <c r="O1678" s="21">
        <f t="shared" si="224"/>
        <v>0.90688066105196263</v>
      </c>
      <c r="P1678" s="24">
        <v>11000</v>
      </c>
      <c r="Q1678" s="18">
        <f t="shared" si="225"/>
        <v>2200</v>
      </c>
      <c r="R1678" s="21">
        <f t="shared" si="226"/>
        <v>0.74797393929763245</v>
      </c>
    </row>
    <row r="1679" spans="1:18" ht="15.5" x14ac:dyDescent="0.45">
      <c r="A1679" s="12" t="s">
        <v>3402</v>
      </c>
      <c r="B1679" s="25" t="s">
        <v>3403</v>
      </c>
      <c r="C1679" s="14" t="s">
        <v>10</v>
      </c>
      <c r="D1679" s="15">
        <v>80000</v>
      </c>
      <c r="E1679" s="16">
        <f t="shared" si="228"/>
        <v>81200</v>
      </c>
      <c r="F1679" s="17">
        <f t="shared" si="221"/>
        <v>81200</v>
      </c>
      <c r="G1679" s="18">
        <f t="shared" si="222"/>
        <v>0</v>
      </c>
      <c r="H1679" s="18">
        <v>1</v>
      </c>
      <c r="I1679" s="32" t="s">
        <v>48</v>
      </c>
      <c r="J1679" s="32">
        <v>1</v>
      </c>
      <c r="K1679" s="26">
        <v>110000</v>
      </c>
      <c r="L1679" s="21">
        <f t="shared" si="223"/>
        <v>0.35467980295566504</v>
      </c>
      <c r="M1679" s="22">
        <v>105000</v>
      </c>
      <c r="N1679" s="23">
        <f t="shared" si="227"/>
        <v>105000</v>
      </c>
      <c r="O1679" s="21">
        <f t="shared" si="224"/>
        <v>0.29310344827586204</v>
      </c>
      <c r="P1679" s="24">
        <v>105000</v>
      </c>
      <c r="Q1679" s="18">
        <f t="shared" si="225"/>
        <v>105000</v>
      </c>
      <c r="R1679" s="21">
        <f t="shared" si="226"/>
        <v>0.29310344827586204</v>
      </c>
    </row>
    <row r="1680" spans="1:18" ht="15.5" x14ac:dyDescent="0.45">
      <c r="A1680" s="12" t="s">
        <v>3404</v>
      </c>
      <c r="B1680" s="25" t="s">
        <v>3405</v>
      </c>
      <c r="C1680" s="14" t="str">
        <f>C1679</f>
        <v>ALKES</v>
      </c>
      <c r="D1680" s="15">
        <v>23370</v>
      </c>
      <c r="E1680" s="16">
        <f t="shared" si="228"/>
        <v>23720.55</v>
      </c>
      <c r="F1680" s="17">
        <f t="shared" si="221"/>
        <v>2372.0549999999998</v>
      </c>
      <c r="G1680" s="18">
        <f t="shared" si="222"/>
        <v>0</v>
      </c>
      <c r="H1680" s="18">
        <v>100</v>
      </c>
      <c r="I1680" s="19" t="s">
        <v>29</v>
      </c>
      <c r="J1680" s="19">
        <v>10</v>
      </c>
      <c r="K1680" s="26">
        <v>4000</v>
      </c>
      <c r="L1680" s="21">
        <f t="shared" si="223"/>
        <v>0.68630154022566947</v>
      </c>
      <c r="M1680" s="22">
        <v>28000</v>
      </c>
      <c r="N1680" s="23">
        <f t="shared" si="227"/>
        <v>2800</v>
      </c>
      <c r="O1680" s="21">
        <f t="shared" si="224"/>
        <v>0.18041107815796859</v>
      </c>
      <c r="P1680" s="24">
        <v>27000</v>
      </c>
      <c r="Q1680" s="18">
        <f t="shared" si="225"/>
        <v>2700</v>
      </c>
      <c r="R1680" s="21">
        <f t="shared" si="226"/>
        <v>0.13825353965232687</v>
      </c>
    </row>
    <row r="1681" spans="1:18" ht="15.5" x14ac:dyDescent="0.45">
      <c r="A1681" s="12" t="s">
        <v>3406</v>
      </c>
      <c r="B1681" s="25" t="s">
        <v>3407</v>
      </c>
      <c r="C1681" s="14" t="s">
        <v>32</v>
      </c>
      <c r="D1681" s="15">
        <v>44699</v>
      </c>
      <c r="E1681" s="16">
        <f t="shared" si="228"/>
        <v>45369.485000000001</v>
      </c>
      <c r="F1681" s="17">
        <f t="shared" si="221"/>
        <v>4536.9485000000004</v>
      </c>
      <c r="G1681" s="18">
        <f t="shared" si="222"/>
        <v>0</v>
      </c>
      <c r="H1681" s="18">
        <v>100</v>
      </c>
      <c r="I1681" s="19" t="s">
        <v>29</v>
      </c>
      <c r="J1681" s="19">
        <v>10</v>
      </c>
      <c r="K1681" s="26">
        <v>7000</v>
      </c>
      <c r="L1681" s="21">
        <f t="shared" si="223"/>
        <v>0.54288725119978753</v>
      </c>
      <c r="M1681" s="22">
        <v>59000</v>
      </c>
      <c r="N1681" s="23">
        <f t="shared" si="227"/>
        <v>5900</v>
      </c>
      <c r="O1681" s="21">
        <f t="shared" si="224"/>
        <v>0.30043354029696379</v>
      </c>
      <c r="P1681" s="24">
        <v>57000</v>
      </c>
      <c r="Q1681" s="18">
        <f t="shared" si="225"/>
        <v>5700</v>
      </c>
      <c r="R1681" s="21">
        <f t="shared" si="226"/>
        <v>0.25635104740554132</v>
      </c>
    </row>
    <row r="1682" spans="1:18" ht="15.5" x14ac:dyDescent="0.45">
      <c r="A1682" s="12" t="s">
        <v>3408</v>
      </c>
      <c r="B1682" s="25" t="s">
        <v>3409</v>
      </c>
      <c r="C1682" s="14" t="s">
        <v>24</v>
      </c>
      <c r="D1682" s="15">
        <v>97403</v>
      </c>
      <c r="E1682" s="16">
        <f t="shared" si="228"/>
        <v>98864.044999999998</v>
      </c>
      <c r="F1682" s="17">
        <f t="shared" si="221"/>
        <v>9886.4045000000006</v>
      </c>
      <c r="G1682" s="18">
        <f t="shared" si="222"/>
        <v>0</v>
      </c>
      <c r="H1682" s="18">
        <v>1</v>
      </c>
      <c r="I1682" s="19" t="s">
        <v>11</v>
      </c>
      <c r="J1682" s="32">
        <v>10</v>
      </c>
      <c r="K1682" s="26">
        <v>15000</v>
      </c>
      <c r="L1682" s="21">
        <f t="shared" si="223"/>
        <v>0.5172351080718981</v>
      </c>
      <c r="M1682" s="22">
        <v>126000</v>
      </c>
      <c r="N1682" s="23">
        <f t="shared" si="227"/>
        <v>12600</v>
      </c>
      <c r="O1682" s="21">
        <f t="shared" si="224"/>
        <v>0.27447749078039435</v>
      </c>
      <c r="P1682" s="24">
        <v>123000</v>
      </c>
      <c r="Q1682" s="18">
        <f t="shared" si="225"/>
        <v>12300</v>
      </c>
      <c r="R1682" s="21">
        <f t="shared" si="226"/>
        <v>0.2441327886189564</v>
      </c>
    </row>
    <row r="1683" spans="1:18" ht="15.5" x14ac:dyDescent="0.45">
      <c r="A1683" s="12" t="s">
        <v>3410</v>
      </c>
      <c r="B1683" s="25" t="s">
        <v>3411</v>
      </c>
      <c r="C1683" s="14" t="s">
        <v>24</v>
      </c>
      <c r="D1683" s="15">
        <v>42888</v>
      </c>
      <c r="E1683" s="16">
        <f t="shared" si="228"/>
        <v>43531.32</v>
      </c>
      <c r="F1683" s="17">
        <f t="shared" ref="F1683:F1727" si="229">E1683/J1683</f>
        <v>43531.32</v>
      </c>
      <c r="G1683" s="18">
        <f t="shared" ref="G1683:G1727" si="230">F1683*T1683</f>
        <v>0</v>
      </c>
      <c r="H1683" s="18">
        <v>1</v>
      </c>
      <c r="I1683" s="28" t="s">
        <v>11</v>
      </c>
      <c r="J1683" s="19">
        <v>1</v>
      </c>
      <c r="K1683" s="26">
        <v>53000</v>
      </c>
      <c r="L1683" s="21">
        <f t="shared" ref="L1683:L1727" si="231">(K1683-F1683)/F1683</f>
        <v>0.21751419437774919</v>
      </c>
      <c r="M1683" s="22">
        <v>50000</v>
      </c>
      <c r="N1683" s="23">
        <f t="shared" si="227"/>
        <v>50000</v>
      </c>
      <c r="O1683" s="21">
        <f t="shared" ref="O1683:O1727" si="232">(N1683-F1683)/F1683</f>
        <v>0.14859829658278223</v>
      </c>
      <c r="P1683" s="24">
        <v>50000</v>
      </c>
      <c r="Q1683" s="18">
        <f t="shared" si="225"/>
        <v>50000</v>
      </c>
      <c r="R1683" s="21">
        <f t="shared" si="226"/>
        <v>0.14859829658278223</v>
      </c>
    </row>
    <row r="1684" spans="1:18" ht="15.5" x14ac:dyDescent="0.45">
      <c r="A1684" s="12" t="s">
        <v>3412</v>
      </c>
      <c r="B1684" s="25" t="s">
        <v>3413</v>
      </c>
      <c r="C1684" s="14" t="s">
        <v>24</v>
      </c>
      <c r="D1684" s="15">
        <v>41652</v>
      </c>
      <c r="E1684" s="16">
        <f t="shared" si="228"/>
        <v>42276.78</v>
      </c>
      <c r="F1684" s="17">
        <f t="shared" si="229"/>
        <v>2113.8389999999999</v>
      </c>
      <c r="G1684" s="18">
        <f t="shared" si="230"/>
        <v>0</v>
      </c>
      <c r="H1684" s="18">
        <v>100</v>
      </c>
      <c r="I1684" s="19" t="s">
        <v>29</v>
      </c>
      <c r="J1684" s="19">
        <v>20</v>
      </c>
      <c r="K1684" s="26">
        <v>4000</v>
      </c>
      <c r="L1684" s="21">
        <f t="shared" si="231"/>
        <v>0.89229170244280676</v>
      </c>
      <c r="M1684" s="22">
        <v>50000</v>
      </c>
      <c r="N1684" s="23">
        <f t="shared" si="227"/>
        <v>2500</v>
      </c>
      <c r="O1684" s="21">
        <f t="shared" si="232"/>
        <v>0.18268231402675419</v>
      </c>
      <c r="P1684" s="24">
        <v>48000</v>
      </c>
      <c r="Q1684" s="18">
        <f t="shared" si="225"/>
        <v>2400</v>
      </c>
      <c r="R1684" s="21">
        <f t="shared" si="226"/>
        <v>0.13537502146568403</v>
      </c>
    </row>
    <row r="1685" spans="1:18" ht="15.5" x14ac:dyDescent="0.45">
      <c r="A1685" s="12" t="s">
        <v>3414</v>
      </c>
      <c r="B1685" s="25" t="s">
        <v>3415</v>
      </c>
      <c r="C1685" s="14" t="s">
        <v>10</v>
      </c>
      <c r="D1685" s="15">
        <v>61003</v>
      </c>
      <c r="E1685" s="16">
        <f t="shared" si="228"/>
        <v>61918.044999999998</v>
      </c>
      <c r="F1685" s="17">
        <f t="shared" si="229"/>
        <v>61918.044999999998</v>
      </c>
      <c r="G1685" s="18">
        <f t="shared" si="230"/>
        <v>0</v>
      </c>
      <c r="H1685" s="18">
        <v>1</v>
      </c>
      <c r="I1685" s="28" t="s">
        <v>48</v>
      </c>
      <c r="J1685" s="19">
        <v>1</v>
      </c>
      <c r="K1685" s="26">
        <v>74000</v>
      </c>
      <c r="L1685" s="21">
        <f t="shared" si="231"/>
        <v>0.19512817305520549</v>
      </c>
      <c r="M1685" s="22">
        <v>73000</v>
      </c>
      <c r="N1685" s="23">
        <f t="shared" si="227"/>
        <v>73000</v>
      </c>
      <c r="O1685" s="21">
        <f t="shared" si="232"/>
        <v>0.17897779233824326</v>
      </c>
      <c r="P1685" s="24">
        <v>73000</v>
      </c>
      <c r="Q1685" s="18">
        <f t="shared" ref="Q1685:Q1758" si="233">P1685/J1685</f>
        <v>73000</v>
      </c>
      <c r="R1685" s="21">
        <f t="shared" si="226"/>
        <v>0.17897779233824326</v>
      </c>
    </row>
    <row r="1686" spans="1:18" ht="15.5" x14ac:dyDescent="0.45">
      <c r="A1686" s="12" t="s">
        <v>3416</v>
      </c>
      <c r="B1686" s="25" t="s">
        <v>3417</v>
      </c>
      <c r="C1686" s="14" t="s">
        <v>24</v>
      </c>
      <c r="D1686" s="15">
        <v>4662</v>
      </c>
      <c r="E1686" s="16">
        <f t="shared" si="228"/>
        <v>4731.93</v>
      </c>
      <c r="F1686" s="17">
        <f t="shared" si="229"/>
        <v>4731.93</v>
      </c>
      <c r="G1686" s="18">
        <f t="shared" si="230"/>
        <v>0</v>
      </c>
      <c r="H1686" s="18">
        <v>100</v>
      </c>
      <c r="I1686" s="32" t="s">
        <v>48</v>
      </c>
      <c r="J1686" s="28">
        <v>1</v>
      </c>
      <c r="K1686" s="26">
        <v>10000</v>
      </c>
      <c r="L1686" s="21">
        <f t="shared" si="231"/>
        <v>1.1133026059134432</v>
      </c>
      <c r="M1686" s="22">
        <v>6000</v>
      </c>
      <c r="N1686" s="23">
        <f t="shared" si="227"/>
        <v>6000</v>
      </c>
      <c r="O1686" s="21">
        <f t="shared" si="232"/>
        <v>0.26798156354806596</v>
      </c>
      <c r="P1686" s="24">
        <v>5400</v>
      </c>
      <c r="Q1686" s="18">
        <f t="shared" si="233"/>
        <v>5400</v>
      </c>
      <c r="R1686" s="21">
        <f t="shared" si="226"/>
        <v>0.14118340719325934</v>
      </c>
    </row>
    <row r="1687" spans="1:18" ht="15.5" x14ac:dyDescent="0.45">
      <c r="A1687" s="12" t="s">
        <v>3418</v>
      </c>
      <c r="B1687" s="25" t="s">
        <v>3419</v>
      </c>
      <c r="C1687" s="14" t="s">
        <v>32</v>
      </c>
      <c r="D1687" s="66">
        <v>28087</v>
      </c>
      <c r="E1687" s="16">
        <f t="shared" si="228"/>
        <v>28508.305</v>
      </c>
      <c r="F1687" s="17">
        <f t="shared" si="229"/>
        <v>2850.8305</v>
      </c>
      <c r="G1687" s="18">
        <f t="shared" si="230"/>
        <v>0</v>
      </c>
      <c r="H1687" s="18">
        <v>50</v>
      </c>
      <c r="I1687" s="19" t="s">
        <v>29</v>
      </c>
      <c r="J1687" s="28">
        <v>10</v>
      </c>
      <c r="K1687" s="26">
        <v>4000</v>
      </c>
      <c r="L1687" s="21">
        <f t="shared" si="231"/>
        <v>0.40309990369473037</v>
      </c>
      <c r="M1687" s="22">
        <v>33000</v>
      </c>
      <c r="N1687" s="23">
        <f t="shared" si="227"/>
        <v>3300</v>
      </c>
      <c r="O1687" s="21">
        <f t="shared" si="232"/>
        <v>0.15755742054815253</v>
      </c>
      <c r="P1687" s="24">
        <v>33000</v>
      </c>
      <c r="Q1687" s="18">
        <f t="shared" si="233"/>
        <v>3300</v>
      </c>
      <c r="R1687" s="21">
        <f t="shared" si="226"/>
        <v>0.15755742054815253</v>
      </c>
    </row>
    <row r="1688" spans="1:18" ht="15.5" x14ac:dyDescent="0.45">
      <c r="A1688" s="12" t="s">
        <v>3420</v>
      </c>
      <c r="B1688" s="25" t="s">
        <v>3421</v>
      </c>
      <c r="C1688" s="14" t="s">
        <v>24</v>
      </c>
      <c r="D1688" s="15">
        <v>6438</v>
      </c>
      <c r="E1688" s="16">
        <f t="shared" si="228"/>
        <v>6534.57</v>
      </c>
      <c r="F1688" s="17">
        <f t="shared" si="229"/>
        <v>6534.57</v>
      </c>
      <c r="G1688" s="18">
        <f t="shared" si="230"/>
        <v>0</v>
      </c>
      <c r="H1688" s="18">
        <v>100</v>
      </c>
      <c r="I1688" s="32" t="s">
        <v>48</v>
      </c>
      <c r="J1688" s="19">
        <v>1</v>
      </c>
      <c r="K1688" s="26">
        <v>10000</v>
      </c>
      <c r="L1688" s="21">
        <f t="shared" si="231"/>
        <v>0.53032257669594185</v>
      </c>
      <c r="M1688" s="22">
        <v>8000</v>
      </c>
      <c r="N1688" s="23">
        <f t="shared" si="227"/>
        <v>8000</v>
      </c>
      <c r="O1688" s="21">
        <f t="shared" si="232"/>
        <v>0.22425806135675344</v>
      </c>
      <c r="P1688" s="24">
        <v>7500</v>
      </c>
      <c r="Q1688" s="18">
        <f t="shared" si="233"/>
        <v>7500</v>
      </c>
      <c r="R1688" s="21">
        <f t="shared" si="226"/>
        <v>0.14774193252195636</v>
      </c>
    </row>
    <row r="1689" spans="1:18" ht="15.5" x14ac:dyDescent="0.45">
      <c r="A1689" s="12" t="s">
        <v>3422</v>
      </c>
      <c r="B1689" s="25" t="s">
        <v>3423</v>
      </c>
      <c r="C1689" s="14" t="s">
        <v>32</v>
      </c>
      <c r="D1689" s="15">
        <v>79365</v>
      </c>
      <c r="E1689" s="16">
        <f t="shared" si="228"/>
        <v>80555.475000000006</v>
      </c>
      <c r="F1689" s="17">
        <f t="shared" si="229"/>
        <v>8055.5475000000006</v>
      </c>
      <c r="G1689" s="18">
        <f t="shared" si="230"/>
        <v>0</v>
      </c>
      <c r="H1689" s="18">
        <v>50</v>
      </c>
      <c r="I1689" s="19" t="s">
        <v>1115</v>
      </c>
      <c r="J1689" s="19">
        <v>10</v>
      </c>
      <c r="K1689" s="26">
        <v>12000</v>
      </c>
      <c r="L1689" s="21">
        <f t="shared" si="231"/>
        <v>0.48965666207045505</v>
      </c>
      <c r="M1689" s="22">
        <v>100000</v>
      </c>
      <c r="N1689" s="23">
        <f t="shared" si="227"/>
        <v>10000</v>
      </c>
      <c r="O1689" s="21">
        <f t="shared" si="232"/>
        <v>0.24138055172537923</v>
      </c>
      <c r="P1689" s="24">
        <v>100000</v>
      </c>
      <c r="Q1689" s="18">
        <f t="shared" si="233"/>
        <v>10000</v>
      </c>
      <c r="R1689" s="21">
        <f t="shared" si="226"/>
        <v>0.24138055172537923</v>
      </c>
    </row>
    <row r="1690" spans="1:18" ht="15.5" x14ac:dyDescent="0.45">
      <c r="A1690" s="12" t="s">
        <v>3424</v>
      </c>
      <c r="B1690" s="25" t="s">
        <v>3425</v>
      </c>
      <c r="C1690" s="14" t="s">
        <v>24</v>
      </c>
      <c r="D1690" s="27">
        <v>16350</v>
      </c>
      <c r="E1690" s="16">
        <f t="shared" si="228"/>
        <v>16595.25</v>
      </c>
      <c r="F1690" s="17">
        <f t="shared" si="229"/>
        <v>1659.5250000000001</v>
      </c>
      <c r="G1690" s="18">
        <f t="shared" si="230"/>
        <v>0</v>
      </c>
      <c r="H1690" s="18">
        <v>100</v>
      </c>
      <c r="I1690" s="28" t="s">
        <v>29</v>
      </c>
      <c r="J1690" s="32">
        <v>10</v>
      </c>
      <c r="K1690" s="29">
        <v>4000</v>
      </c>
      <c r="L1690" s="21">
        <f t="shared" si="231"/>
        <v>1.4103282565794428</v>
      </c>
      <c r="M1690" s="30">
        <v>23000</v>
      </c>
      <c r="N1690" s="23">
        <f t="shared" si="227"/>
        <v>2300</v>
      </c>
      <c r="O1690" s="21">
        <f t="shared" si="232"/>
        <v>0.38593874753317958</v>
      </c>
      <c r="P1690" s="24">
        <v>21000</v>
      </c>
      <c r="Q1690" s="18">
        <f t="shared" si="233"/>
        <v>2100</v>
      </c>
      <c r="R1690" s="21">
        <f t="shared" si="226"/>
        <v>0.26542233470420745</v>
      </c>
    </row>
    <row r="1691" spans="1:18" ht="15.5" x14ac:dyDescent="0.45">
      <c r="A1691" s="12" t="s">
        <v>3426</v>
      </c>
      <c r="B1691" s="25" t="s">
        <v>3427</v>
      </c>
      <c r="C1691" s="14" t="s">
        <v>24</v>
      </c>
      <c r="D1691" s="27">
        <v>8235</v>
      </c>
      <c r="E1691" s="16">
        <f t="shared" si="228"/>
        <v>8358.5249999999996</v>
      </c>
      <c r="F1691" s="17">
        <f t="shared" si="229"/>
        <v>835.85249999999996</v>
      </c>
      <c r="G1691" s="18">
        <f t="shared" si="230"/>
        <v>0</v>
      </c>
      <c r="H1691" s="18">
        <v>10</v>
      </c>
      <c r="I1691" s="28" t="s">
        <v>29</v>
      </c>
      <c r="J1691" s="28">
        <v>10</v>
      </c>
      <c r="K1691" s="29">
        <v>2000</v>
      </c>
      <c r="L1691" s="21">
        <f t="shared" si="231"/>
        <v>1.3927666663675708</v>
      </c>
      <c r="M1691" s="30">
        <v>13000</v>
      </c>
      <c r="N1691" s="23">
        <f t="shared" si="227"/>
        <v>1300</v>
      </c>
      <c r="O1691" s="21">
        <f t="shared" si="232"/>
        <v>0.55529833313892107</v>
      </c>
      <c r="P1691" s="24">
        <v>12000</v>
      </c>
      <c r="Q1691" s="18">
        <f t="shared" si="233"/>
        <v>1200</v>
      </c>
      <c r="R1691" s="21">
        <f t="shared" si="226"/>
        <v>0.43565999982054254</v>
      </c>
    </row>
    <row r="1692" spans="1:18" ht="15.5" x14ac:dyDescent="0.45">
      <c r="A1692" s="12" t="s">
        <v>3428</v>
      </c>
      <c r="B1692" s="25" t="s">
        <v>3429</v>
      </c>
      <c r="C1692" s="14" t="s">
        <v>10</v>
      </c>
      <c r="D1692" s="27">
        <v>57000</v>
      </c>
      <c r="E1692" s="16">
        <f t="shared" si="228"/>
        <v>57855</v>
      </c>
      <c r="F1692" s="17">
        <f t="shared" si="229"/>
        <v>57855</v>
      </c>
      <c r="G1692" s="18">
        <f t="shared" si="230"/>
        <v>0</v>
      </c>
      <c r="H1692" s="18">
        <v>1</v>
      </c>
      <c r="I1692" s="28" t="s">
        <v>586</v>
      </c>
      <c r="J1692" s="28">
        <v>1</v>
      </c>
      <c r="K1692" s="29">
        <v>70000</v>
      </c>
      <c r="L1692" s="21">
        <f t="shared" si="231"/>
        <v>0.20992135511191773</v>
      </c>
      <c r="M1692" s="30">
        <v>68000</v>
      </c>
      <c r="N1692" s="23">
        <f t="shared" si="227"/>
        <v>68000</v>
      </c>
      <c r="O1692" s="21">
        <f t="shared" si="232"/>
        <v>0.17535217353729152</v>
      </c>
      <c r="P1692" s="24">
        <v>67000</v>
      </c>
      <c r="Q1692" s="18">
        <f t="shared" si="233"/>
        <v>67000</v>
      </c>
      <c r="R1692" s="21">
        <f t="shared" si="226"/>
        <v>0.1580675827499784</v>
      </c>
    </row>
    <row r="1693" spans="1:18" ht="15.5" x14ac:dyDescent="0.45">
      <c r="A1693" s="12" t="s">
        <v>3430</v>
      </c>
      <c r="B1693" s="25" t="s">
        <v>3431</v>
      </c>
      <c r="C1693" s="14" t="s">
        <v>24</v>
      </c>
      <c r="D1693" s="27">
        <v>19190</v>
      </c>
      <c r="E1693" s="16">
        <f t="shared" si="228"/>
        <v>19477.849999999999</v>
      </c>
      <c r="F1693" s="17">
        <f t="shared" si="229"/>
        <v>1947.7849999999999</v>
      </c>
      <c r="G1693" s="18">
        <f t="shared" si="230"/>
        <v>0</v>
      </c>
      <c r="H1693" s="18">
        <v>100</v>
      </c>
      <c r="I1693" s="28" t="s">
        <v>29</v>
      </c>
      <c r="J1693" s="19">
        <v>10</v>
      </c>
      <c r="K1693" s="29">
        <v>4000</v>
      </c>
      <c r="L1693" s="21">
        <f t="shared" si="231"/>
        <v>1.0536147470074984</v>
      </c>
      <c r="M1693" s="30">
        <v>24000</v>
      </c>
      <c r="N1693" s="23">
        <f t="shared" si="227"/>
        <v>2400</v>
      </c>
      <c r="O1693" s="21">
        <f t="shared" si="232"/>
        <v>0.23216884820449904</v>
      </c>
      <c r="P1693" s="24">
        <v>22000</v>
      </c>
      <c r="Q1693" s="18">
        <f t="shared" si="233"/>
        <v>2200</v>
      </c>
      <c r="R1693" s="21">
        <f t="shared" si="226"/>
        <v>0.12948811085412412</v>
      </c>
    </row>
    <row r="1694" spans="1:18" ht="15.5" x14ac:dyDescent="0.45">
      <c r="A1694" s="12" t="s">
        <v>3432</v>
      </c>
      <c r="B1694" s="25" t="s">
        <v>3433</v>
      </c>
      <c r="C1694" s="14" t="s">
        <v>24</v>
      </c>
      <c r="D1694" s="27">
        <v>13260</v>
      </c>
      <c r="E1694" s="16">
        <f t="shared" si="228"/>
        <v>13458.9</v>
      </c>
      <c r="F1694" s="17">
        <f t="shared" si="229"/>
        <v>1345.8899999999999</v>
      </c>
      <c r="G1694" s="18">
        <f t="shared" si="230"/>
        <v>0</v>
      </c>
      <c r="H1694" s="18">
        <v>100</v>
      </c>
      <c r="I1694" s="28" t="s">
        <v>29</v>
      </c>
      <c r="J1694" s="19">
        <v>10</v>
      </c>
      <c r="K1694" s="29">
        <v>3000</v>
      </c>
      <c r="L1694" s="21">
        <f t="shared" si="231"/>
        <v>1.2290083142010122</v>
      </c>
      <c r="M1694" s="30">
        <v>17000</v>
      </c>
      <c r="N1694" s="23">
        <f t="shared" si="227"/>
        <v>1700</v>
      </c>
      <c r="O1694" s="21">
        <f t="shared" si="232"/>
        <v>0.26310471138057356</v>
      </c>
      <c r="P1694" s="24">
        <v>15500</v>
      </c>
      <c r="Q1694" s="18">
        <f t="shared" si="233"/>
        <v>1550</v>
      </c>
      <c r="R1694" s="21">
        <f t="shared" si="226"/>
        <v>0.15165429567052297</v>
      </c>
    </row>
    <row r="1695" spans="1:18" ht="15.5" x14ac:dyDescent="0.45">
      <c r="A1695" s="12" t="s">
        <v>3434</v>
      </c>
      <c r="B1695" s="25" t="s">
        <v>3435</v>
      </c>
      <c r="C1695" s="14" t="s">
        <v>24</v>
      </c>
      <c r="D1695" s="27">
        <v>13327</v>
      </c>
      <c r="E1695" s="16">
        <f t="shared" si="228"/>
        <v>13526.905000000001</v>
      </c>
      <c r="F1695" s="17">
        <f t="shared" si="229"/>
        <v>1352.6905000000002</v>
      </c>
      <c r="G1695" s="18">
        <f t="shared" si="230"/>
        <v>0</v>
      </c>
      <c r="H1695" s="18">
        <v>100</v>
      </c>
      <c r="I1695" s="28" t="s">
        <v>29</v>
      </c>
      <c r="J1695" s="19">
        <v>10</v>
      </c>
      <c r="K1695" s="29">
        <v>4000</v>
      </c>
      <c r="L1695" s="21">
        <f t="shared" si="231"/>
        <v>1.9570696327060768</v>
      </c>
      <c r="M1695" s="30">
        <v>18000</v>
      </c>
      <c r="N1695" s="23">
        <f t="shared" si="227"/>
        <v>1800</v>
      </c>
      <c r="O1695" s="21">
        <f t="shared" si="232"/>
        <v>0.33068133471773459</v>
      </c>
      <c r="P1695" s="24">
        <v>17000</v>
      </c>
      <c r="Q1695" s="18">
        <f t="shared" si="233"/>
        <v>1700</v>
      </c>
      <c r="R1695" s="21">
        <f t="shared" si="226"/>
        <v>0.25675459390008271</v>
      </c>
    </row>
    <row r="1696" spans="1:18" ht="15.5" x14ac:dyDescent="0.45">
      <c r="A1696" s="12" t="s">
        <v>3436</v>
      </c>
      <c r="B1696" s="25" t="s">
        <v>3437</v>
      </c>
      <c r="C1696" s="14" t="s">
        <v>32</v>
      </c>
      <c r="D1696" s="27">
        <v>17000</v>
      </c>
      <c r="E1696" s="16">
        <f t="shared" si="228"/>
        <v>17255</v>
      </c>
      <c r="F1696" s="17">
        <f t="shared" si="229"/>
        <v>17255</v>
      </c>
      <c r="G1696" s="18">
        <f t="shared" si="230"/>
        <v>0</v>
      </c>
      <c r="H1696" s="18">
        <v>20</v>
      </c>
      <c r="I1696" s="28" t="s">
        <v>77</v>
      </c>
      <c r="J1696" s="19">
        <v>1</v>
      </c>
      <c r="K1696" s="29">
        <v>23000</v>
      </c>
      <c r="L1696" s="21">
        <f t="shared" si="231"/>
        <v>0.33294697189220518</v>
      </c>
      <c r="M1696" s="30">
        <v>20000</v>
      </c>
      <c r="N1696" s="23">
        <f t="shared" si="227"/>
        <v>20000</v>
      </c>
      <c r="O1696" s="21">
        <f t="shared" si="232"/>
        <v>0.15908432338452622</v>
      </c>
      <c r="P1696" s="24">
        <v>19500</v>
      </c>
      <c r="Q1696" s="18">
        <f t="shared" si="233"/>
        <v>19500</v>
      </c>
      <c r="R1696" s="21">
        <f t="shared" si="226"/>
        <v>0.13010721529991306</v>
      </c>
    </row>
    <row r="1697" spans="1:18" ht="15.5" x14ac:dyDescent="0.45">
      <c r="A1697" s="12" t="s">
        <v>3438</v>
      </c>
      <c r="B1697" s="25" t="s">
        <v>3439</v>
      </c>
      <c r="C1697" s="14" t="s">
        <v>32</v>
      </c>
      <c r="D1697" s="27">
        <v>3150</v>
      </c>
      <c r="E1697" s="16">
        <f t="shared" si="228"/>
        <v>3197.25</v>
      </c>
      <c r="F1697" s="17">
        <f t="shared" si="229"/>
        <v>3197.25</v>
      </c>
      <c r="G1697" s="18">
        <f t="shared" si="230"/>
        <v>0</v>
      </c>
      <c r="H1697" s="18">
        <v>100</v>
      </c>
      <c r="I1697" s="28" t="s">
        <v>48</v>
      </c>
      <c r="J1697" s="19">
        <v>1</v>
      </c>
      <c r="K1697" s="29">
        <v>7000</v>
      </c>
      <c r="L1697" s="21">
        <f t="shared" si="231"/>
        <v>1.1893814997263272</v>
      </c>
      <c r="M1697" s="30">
        <v>5000</v>
      </c>
      <c r="N1697" s="23">
        <f t="shared" si="227"/>
        <v>5000</v>
      </c>
      <c r="O1697" s="21">
        <f t="shared" si="232"/>
        <v>0.5638439283759481</v>
      </c>
      <c r="P1697" s="24">
        <v>4500</v>
      </c>
      <c r="Q1697" s="18">
        <f t="shared" si="233"/>
        <v>4500</v>
      </c>
      <c r="R1697" s="21">
        <f t="shared" ref="R1697:R1727" si="234">(Q1697-F1697)/F1697</f>
        <v>0.40745953553835329</v>
      </c>
    </row>
    <row r="1698" spans="1:18" ht="15.5" x14ac:dyDescent="0.45">
      <c r="A1698" s="12" t="s">
        <v>3440</v>
      </c>
      <c r="B1698" s="25" t="s">
        <v>3441</v>
      </c>
      <c r="C1698" s="14" t="s">
        <v>24</v>
      </c>
      <c r="D1698" s="27">
        <v>315462</v>
      </c>
      <c r="E1698" s="16">
        <f t="shared" si="228"/>
        <v>320193.93</v>
      </c>
      <c r="F1698" s="17">
        <f t="shared" si="229"/>
        <v>320193.93</v>
      </c>
      <c r="G1698" s="18">
        <f t="shared" si="230"/>
        <v>0</v>
      </c>
      <c r="H1698" s="18">
        <v>1</v>
      </c>
      <c r="I1698" s="28" t="s">
        <v>77</v>
      </c>
      <c r="J1698" s="19">
        <v>1</v>
      </c>
      <c r="K1698" s="29">
        <v>385000</v>
      </c>
      <c r="L1698" s="21">
        <f t="shared" si="231"/>
        <v>0.20239631026109711</v>
      </c>
      <c r="M1698" s="30">
        <v>370000</v>
      </c>
      <c r="N1698" s="23">
        <f t="shared" si="227"/>
        <v>370000</v>
      </c>
      <c r="O1698" s="21">
        <f t="shared" si="232"/>
        <v>0.155549700770405</v>
      </c>
      <c r="P1698" s="24">
        <v>370000</v>
      </c>
      <c r="Q1698" s="18">
        <f t="shared" si="233"/>
        <v>370000</v>
      </c>
      <c r="R1698" s="21">
        <f t="shared" si="234"/>
        <v>0.155549700770405</v>
      </c>
    </row>
    <row r="1699" spans="1:18" ht="15.5" x14ac:dyDescent="0.45">
      <c r="A1699" s="12" t="s">
        <v>3442</v>
      </c>
      <c r="B1699" s="25" t="s">
        <v>3443</v>
      </c>
      <c r="C1699" s="14" t="s">
        <v>24</v>
      </c>
      <c r="D1699" s="27">
        <v>4623</v>
      </c>
      <c r="E1699" s="16">
        <f t="shared" si="228"/>
        <v>4692.3450000000003</v>
      </c>
      <c r="F1699" s="17">
        <f t="shared" si="229"/>
        <v>4692.3450000000003</v>
      </c>
      <c r="G1699" s="18">
        <f t="shared" si="230"/>
        <v>0</v>
      </c>
      <c r="H1699" s="18">
        <v>1</v>
      </c>
      <c r="I1699" s="28" t="s">
        <v>29</v>
      </c>
      <c r="J1699" s="19">
        <v>1</v>
      </c>
      <c r="K1699" s="29">
        <v>6000</v>
      </c>
      <c r="L1699" s="21">
        <f t="shared" si="231"/>
        <v>0.27867835804912033</v>
      </c>
      <c r="M1699" s="30">
        <v>5500</v>
      </c>
      <c r="N1699" s="23">
        <f t="shared" si="227"/>
        <v>5500</v>
      </c>
      <c r="O1699" s="21">
        <f t="shared" si="232"/>
        <v>0.17212182821169367</v>
      </c>
      <c r="P1699" s="24">
        <v>5500</v>
      </c>
      <c r="Q1699" s="18">
        <f t="shared" si="233"/>
        <v>5500</v>
      </c>
      <c r="R1699" s="21">
        <f t="shared" si="234"/>
        <v>0.17212182821169367</v>
      </c>
    </row>
    <row r="1700" spans="1:18" ht="15.5" x14ac:dyDescent="0.45">
      <c r="A1700" s="12" t="s">
        <v>3444</v>
      </c>
      <c r="B1700" s="25" t="s">
        <v>3445</v>
      </c>
      <c r="C1700" s="14" t="s">
        <v>32</v>
      </c>
      <c r="D1700" s="27">
        <v>4800</v>
      </c>
      <c r="E1700" s="16">
        <f t="shared" si="228"/>
        <v>4872</v>
      </c>
      <c r="F1700" s="17">
        <f t="shared" si="229"/>
        <v>4872</v>
      </c>
      <c r="G1700" s="18">
        <f t="shared" si="230"/>
        <v>0</v>
      </c>
      <c r="H1700" s="18">
        <v>1</v>
      </c>
      <c r="I1700" s="28" t="s">
        <v>262</v>
      </c>
      <c r="J1700" s="19">
        <v>1</v>
      </c>
      <c r="K1700" s="29">
        <v>10000</v>
      </c>
      <c r="L1700" s="21">
        <f t="shared" si="231"/>
        <v>1.0525451559934318</v>
      </c>
      <c r="M1700" s="30">
        <v>6000</v>
      </c>
      <c r="N1700" s="23">
        <f t="shared" si="227"/>
        <v>6000</v>
      </c>
      <c r="O1700" s="21">
        <f t="shared" si="232"/>
        <v>0.23152709359605911</v>
      </c>
      <c r="P1700" s="24">
        <v>5500</v>
      </c>
      <c r="Q1700" s="18">
        <f t="shared" si="233"/>
        <v>5500</v>
      </c>
      <c r="R1700" s="21">
        <f t="shared" si="234"/>
        <v>0.12889983579638753</v>
      </c>
    </row>
    <row r="1701" spans="1:18" ht="15.5" x14ac:dyDescent="0.45">
      <c r="A1701" s="12" t="s">
        <v>3446</v>
      </c>
      <c r="B1701" s="25" t="s">
        <v>3447</v>
      </c>
      <c r="C1701" s="14" t="s">
        <v>47</v>
      </c>
      <c r="D1701" s="27">
        <v>3601</v>
      </c>
      <c r="E1701" s="16">
        <f t="shared" si="228"/>
        <v>3655.0149999999999</v>
      </c>
      <c r="F1701" s="17">
        <f t="shared" si="229"/>
        <v>3655.0149999999999</v>
      </c>
      <c r="G1701" s="18">
        <f t="shared" si="230"/>
        <v>0</v>
      </c>
      <c r="H1701" s="18">
        <v>60</v>
      </c>
      <c r="I1701" s="28" t="s">
        <v>48</v>
      </c>
      <c r="J1701" s="19">
        <v>1</v>
      </c>
      <c r="K1701" s="29">
        <v>7000</v>
      </c>
      <c r="L1701" s="21">
        <f t="shared" si="231"/>
        <v>0.91517681869978651</v>
      </c>
      <c r="M1701" s="30">
        <v>5000</v>
      </c>
      <c r="N1701" s="23">
        <f>M1701/J1701</f>
        <v>5000</v>
      </c>
      <c r="O1701" s="21">
        <f t="shared" si="232"/>
        <v>0.36798344192841892</v>
      </c>
      <c r="P1701" s="24">
        <v>4300</v>
      </c>
      <c r="Q1701" s="18">
        <f>P1701/J1701</f>
        <v>4300</v>
      </c>
      <c r="R1701" s="21">
        <f t="shared" si="234"/>
        <v>0.17646576005844031</v>
      </c>
    </row>
    <row r="1702" spans="1:18" ht="15.5" x14ac:dyDescent="0.45">
      <c r="A1702" s="12" t="s">
        <v>3448</v>
      </c>
      <c r="B1702" s="25" t="s">
        <v>3449</v>
      </c>
      <c r="C1702" s="14" t="s">
        <v>47</v>
      </c>
      <c r="D1702" s="27">
        <v>3674</v>
      </c>
      <c r="E1702" s="16">
        <f t="shared" si="228"/>
        <v>3729.11</v>
      </c>
      <c r="F1702" s="17">
        <f t="shared" si="229"/>
        <v>3729.11</v>
      </c>
      <c r="G1702" s="18">
        <f t="shared" si="230"/>
        <v>0</v>
      </c>
      <c r="H1702" s="18">
        <v>100</v>
      </c>
      <c r="I1702" s="28" t="s">
        <v>48</v>
      </c>
      <c r="J1702" s="19">
        <v>1</v>
      </c>
      <c r="K1702" s="29">
        <v>7000</v>
      </c>
      <c r="L1702" s="21">
        <f t="shared" si="231"/>
        <v>0.87712349595479877</v>
      </c>
      <c r="M1702" s="30">
        <v>5000</v>
      </c>
      <c r="N1702" s="23">
        <f>M1702/J1702</f>
        <v>5000</v>
      </c>
      <c r="O1702" s="21">
        <f t="shared" si="232"/>
        <v>0.34080249711057059</v>
      </c>
      <c r="P1702" s="24">
        <v>4500</v>
      </c>
      <c r="Q1702" s="18">
        <f>P1702/J1702</f>
        <v>4500</v>
      </c>
      <c r="R1702" s="21">
        <f t="shared" si="234"/>
        <v>0.2067222473995135</v>
      </c>
    </row>
    <row r="1703" spans="1:18" ht="15.5" x14ac:dyDescent="0.45">
      <c r="A1703" s="12" t="s">
        <v>3450</v>
      </c>
      <c r="B1703" s="25" t="s">
        <v>3451</v>
      </c>
      <c r="C1703" s="14" t="s">
        <v>47</v>
      </c>
      <c r="D1703" s="27">
        <v>70353</v>
      </c>
      <c r="E1703" s="16">
        <f t="shared" si="228"/>
        <v>71408.294999999998</v>
      </c>
      <c r="F1703" s="17">
        <f t="shared" si="229"/>
        <v>7140.8294999999998</v>
      </c>
      <c r="G1703" s="18">
        <f t="shared" si="230"/>
        <v>0</v>
      </c>
      <c r="H1703" s="18">
        <v>100</v>
      </c>
      <c r="I1703" s="28" t="s">
        <v>29</v>
      </c>
      <c r="J1703" s="19">
        <v>10</v>
      </c>
      <c r="K1703" s="29">
        <v>15000</v>
      </c>
      <c r="L1703" s="21">
        <f t="shared" si="231"/>
        <v>1.1005962962706224</v>
      </c>
      <c r="M1703" s="30">
        <v>82000</v>
      </c>
      <c r="N1703" s="23">
        <f>M1703/J1703</f>
        <v>8200</v>
      </c>
      <c r="O1703" s="21">
        <f t="shared" si="232"/>
        <v>0.14832597529460692</v>
      </c>
      <c r="P1703" s="24">
        <v>80000</v>
      </c>
      <c r="Q1703" s="18">
        <f>P1703/J1703</f>
        <v>8000</v>
      </c>
      <c r="R1703" s="21">
        <f t="shared" si="234"/>
        <v>0.12031802467766528</v>
      </c>
    </row>
    <row r="1704" spans="1:18" ht="15.5" x14ac:dyDescent="0.45">
      <c r="A1704" s="12" t="s">
        <v>3452</v>
      </c>
      <c r="B1704" s="25" t="s">
        <v>3453</v>
      </c>
      <c r="C1704" s="14" t="s">
        <v>47</v>
      </c>
      <c r="D1704" s="27">
        <v>3996</v>
      </c>
      <c r="E1704" s="16">
        <f t="shared" si="228"/>
        <v>4055.94</v>
      </c>
      <c r="F1704" s="17">
        <f t="shared" si="229"/>
        <v>4055.94</v>
      </c>
      <c r="G1704" s="18">
        <f t="shared" si="230"/>
        <v>0</v>
      </c>
      <c r="H1704" s="18">
        <v>1</v>
      </c>
      <c r="I1704" s="28" t="s">
        <v>72</v>
      </c>
      <c r="J1704" s="19">
        <v>1</v>
      </c>
      <c r="K1704" s="29">
        <v>10000</v>
      </c>
      <c r="L1704" s="21">
        <f t="shared" si="231"/>
        <v>1.4655197068990171</v>
      </c>
      <c r="M1704" s="30">
        <v>5200</v>
      </c>
      <c r="N1704" s="23">
        <f>M1704/J1704</f>
        <v>5200</v>
      </c>
      <c r="O1704" s="21">
        <f t="shared" si="232"/>
        <v>0.28207024758748894</v>
      </c>
      <c r="P1704" s="24">
        <v>5000</v>
      </c>
      <c r="Q1704" s="18">
        <f>P1704/J1704</f>
        <v>5000</v>
      </c>
      <c r="R1704" s="21">
        <f t="shared" si="234"/>
        <v>0.23275985344950861</v>
      </c>
    </row>
    <row r="1705" spans="1:18" ht="15.5" x14ac:dyDescent="0.45">
      <c r="A1705" s="12" t="s">
        <v>3454</v>
      </c>
      <c r="B1705" s="25" t="s">
        <v>3455</v>
      </c>
      <c r="C1705" s="14" t="s">
        <v>32</v>
      </c>
      <c r="D1705" s="27">
        <v>3117</v>
      </c>
      <c r="E1705" s="16">
        <f t="shared" si="228"/>
        <v>3163.7550000000001</v>
      </c>
      <c r="F1705" s="17">
        <f t="shared" si="229"/>
        <v>3163.7550000000001</v>
      </c>
      <c r="G1705" s="18">
        <f t="shared" si="230"/>
        <v>0</v>
      </c>
      <c r="H1705" s="18">
        <v>1</v>
      </c>
      <c r="I1705" s="28" t="s">
        <v>262</v>
      </c>
      <c r="J1705" s="19">
        <v>1</v>
      </c>
      <c r="K1705" s="29">
        <v>10000</v>
      </c>
      <c r="L1705" s="21">
        <f t="shared" si="231"/>
        <v>2.1608010101920025</v>
      </c>
      <c r="M1705" s="30">
        <v>6000</v>
      </c>
      <c r="N1705" s="23">
        <f>M1705/J1705</f>
        <v>6000</v>
      </c>
      <c r="O1705" s="21">
        <f t="shared" si="232"/>
        <v>0.89648060611520164</v>
      </c>
      <c r="P1705" s="24">
        <v>5000</v>
      </c>
      <c r="Q1705" s="18">
        <f>P1705/J1705</f>
        <v>5000</v>
      </c>
      <c r="R1705" s="21">
        <f t="shared" si="234"/>
        <v>0.58040050509600138</v>
      </c>
    </row>
    <row r="1706" spans="1:18" ht="15.5" x14ac:dyDescent="0.45">
      <c r="A1706" s="12" t="s">
        <v>3456</v>
      </c>
      <c r="B1706" s="25" t="s">
        <v>3457</v>
      </c>
      <c r="C1706" s="14" t="s">
        <v>47</v>
      </c>
      <c r="D1706" s="15">
        <v>29982</v>
      </c>
      <c r="E1706" s="16">
        <f t="shared" si="228"/>
        <v>30431.73</v>
      </c>
      <c r="F1706" s="17">
        <f t="shared" si="229"/>
        <v>30431.73</v>
      </c>
      <c r="G1706" s="18">
        <f t="shared" si="230"/>
        <v>0</v>
      </c>
      <c r="H1706" s="18">
        <v>2</v>
      </c>
      <c r="I1706" s="32" t="s">
        <v>48</v>
      </c>
      <c r="J1706" s="28">
        <v>1</v>
      </c>
      <c r="K1706" s="26">
        <v>35000</v>
      </c>
      <c r="L1706" s="21">
        <f t="shared" si="231"/>
        <v>0.15011535657026401</v>
      </c>
      <c r="M1706" s="22">
        <v>35000</v>
      </c>
      <c r="N1706" s="23">
        <f t="shared" ref="N1706:N1710" si="235">M1706/J1706</f>
        <v>35000</v>
      </c>
      <c r="O1706" s="21">
        <f t="shared" si="232"/>
        <v>0.15011535657026401</v>
      </c>
      <c r="P1706" s="24">
        <v>34000</v>
      </c>
      <c r="Q1706" s="18">
        <f t="shared" ref="Q1706:Q1710" si="236">P1706/J1706</f>
        <v>34000</v>
      </c>
      <c r="R1706" s="21">
        <f t="shared" si="234"/>
        <v>0.11725491781111361</v>
      </c>
    </row>
    <row r="1707" spans="1:18" ht="15.5" x14ac:dyDescent="0.45">
      <c r="A1707" s="12" t="s">
        <v>3458</v>
      </c>
      <c r="B1707" s="25" t="s">
        <v>3459</v>
      </c>
      <c r="C1707" s="14" t="s">
        <v>47</v>
      </c>
      <c r="D1707" s="15">
        <v>23615</v>
      </c>
      <c r="E1707" s="16">
        <f t="shared" si="228"/>
        <v>23969.224999999999</v>
      </c>
      <c r="F1707" s="17">
        <f t="shared" si="229"/>
        <v>23969.224999999999</v>
      </c>
      <c r="G1707" s="18">
        <f t="shared" si="230"/>
        <v>0</v>
      </c>
      <c r="H1707" s="18">
        <v>2</v>
      </c>
      <c r="I1707" s="32" t="s">
        <v>48</v>
      </c>
      <c r="J1707" s="28">
        <v>1</v>
      </c>
      <c r="K1707" s="26">
        <v>30000</v>
      </c>
      <c r="L1707" s="21">
        <f t="shared" si="231"/>
        <v>0.25160492256216049</v>
      </c>
      <c r="M1707" s="22">
        <v>28000</v>
      </c>
      <c r="N1707" s="23">
        <f t="shared" si="235"/>
        <v>28000</v>
      </c>
      <c r="O1707" s="21">
        <f t="shared" si="232"/>
        <v>0.16816459439134981</v>
      </c>
      <c r="P1707" s="24">
        <v>27000</v>
      </c>
      <c r="Q1707" s="18">
        <f t="shared" si="236"/>
        <v>27000</v>
      </c>
      <c r="R1707" s="21">
        <f t="shared" si="234"/>
        <v>0.12644443030594446</v>
      </c>
    </row>
    <row r="1708" spans="1:18" ht="15.5" x14ac:dyDescent="0.45">
      <c r="A1708" s="12" t="s">
        <v>3460</v>
      </c>
      <c r="B1708" s="25" t="s">
        <v>3461</v>
      </c>
      <c r="C1708" s="33" t="s">
        <v>24</v>
      </c>
      <c r="D1708" s="99">
        <f>62221/6</f>
        <v>10370.166666666666</v>
      </c>
      <c r="E1708" s="16">
        <f t="shared" si="228"/>
        <v>10525.719166666666</v>
      </c>
      <c r="F1708" s="17">
        <f t="shared" si="229"/>
        <v>10525.719166666666</v>
      </c>
      <c r="G1708" s="18">
        <f t="shared" si="230"/>
        <v>0</v>
      </c>
      <c r="H1708" s="18">
        <v>6</v>
      </c>
      <c r="I1708" s="28" t="s">
        <v>11</v>
      </c>
      <c r="J1708" s="28">
        <v>1</v>
      </c>
      <c r="K1708" s="29">
        <v>13000</v>
      </c>
      <c r="L1708" s="21">
        <f t="shared" si="231"/>
        <v>0.23507000273853032</v>
      </c>
      <c r="M1708" s="30">
        <v>12000</v>
      </c>
      <c r="N1708" s="23">
        <f t="shared" si="235"/>
        <v>12000</v>
      </c>
      <c r="O1708" s="21">
        <f t="shared" si="232"/>
        <v>0.14006461791248953</v>
      </c>
      <c r="P1708" s="24">
        <v>12000</v>
      </c>
      <c r="Q1708" s="18">
        <f t="shared" si="236"/>
        <v>12000</v>
      </c>
      <c r="R1708" s="21">
        <f t="shared" si="234"/>
        <v>0.14006461791248953</v>
      </c>
    </row>
    <row r="1709" spans="1:18" ht="15.5" x14ac:dyDescent="0.45">
      <c r="A1709" s="12" t="s">
        <v>3462</v>
      </c>
      <c r="B1709" s="25" t="s">
        <v>3463</v>
      </c>
      <c r="C1709" s="33" t="s">
        <v>24</v>
      </c>
      <c r="D1709" s="99">
        <v>7443</v>
      </c>
      <c r="E1709" s="16">
        <f t="shared" si="228"/>
        <v>7554.6450000000004</v>
      </c>
      <c r="F1709" s="17">
        <f t="shared" si="229"/>
        <v>755.46450000000004</v>
      </c>
      <c r="G1709" s="18">
        <f t="shared" si="230"/>
        <v>0</v>
      </c>
      <c r="H1709" s="18">
        <v>100</v>
      </c>
      <c r="I1709" s="28" t="s">
        <v>29</v>
      </c>
      <c r="J1709" s="28">
        <v>10</v>
      </c>
      <c r="K1709" s="29">
        <v>2500</v>
      </c>
      <c r="L1709" s="21">
        <f t="shared" si="231"/>
        <v>2.3092223393686928</v>
      </c>
      <c r="M1709" s="30">
        <v>15000</v>
      </c>
      <c r="N1709" s="23">
        <f t="shared" si="235"/>
        <v>1500</v>
      </c>
      <c r="O1709" s="21">
        <f t="shared" si="232"/>
        <v>0.98553340362121566</v>
      </c>
      <c r="P1709" s="24">
        <v>14000</v>
      </c>
      <c r="Q1709" s="18">
        <f t="shared" si="236"/>
        <v>1400</v>
      </c>
      <c r="R1709" s="21">
        <f t="shared" si="234"/>
        <v>0.85316451004646798</v>
      </c>
    </row>
    <row r="1710" spans="1:18" ht="15.5" x14ac:dyDescent="0.45">
      <c r="A1710" s="12" t="s">
        <v>3464</v>
      </c>
      <c r="B1710" s="25" t="s">
        <v>3465</v>
      </c>
      <c r="C1710" s="33" t="s">
        <v>32</v>
      </c>
      <c r="D1710" s="99">
        <v>149850</v>
      </c>
      <c r="E1710" s="16">
        <f t="shared" si="228"/>
        <v>152097.75</v>
      </c>
      <c r="F1710" s="17">
        <f t="shared" si="229"/>
        <v>50699.25</v>
      </c>
      <c r="G1710" s="18">
        <f t="shared" si="230"/>
        <v>0</v>
      </c>
      <c r="H1710" s="18">
        <v>100</v>
      </c>
      <c r="I1710" s="28" t="s">
        <v>29</v>
      </c>
      <c r="J1710" s="28">
        <v>3</v>
      </c>
      <c r="K1710" s="29">
        <v>60000</v>
      </c>
      <c r="L1710" s="21">
        <f t="shared" si="231"/>
        <v>0.18344945931152828</v>
      </c>
      <c r="M1710" s="30">
        <v>180000</v>
      </c>
      <c r="N1710" s="23">
        <f t="shared" si="235"/>
        <v>60000</v>
      </c>
      <c r="O1710" s="21">
        <f t="shared" si="232"/>
        <v>0.18344945931152828</v>
      </c>
      <c r="P1710" s="24">
        <v>170000</v>
      </c>
      <c r="Q1710" s="18">
        <f t="shared" si="236"/>
        <v>56666.666666666664</v>
      </c>
      <c r="R1710" s="21">
        <f t="shared" si="234"/>
        <v>0.11770226712755444</v>
      </c>
    </row>
    <row r="1711" spans="1:18" ht="15.5" x14ac:dyDescent="0.45">
      <c r="A1711" s="12" t="s">
        <v>3466</v>
      </c>
      <c r="B1711" s="25" t="s">
        <v>3467</v>
      </c>
      <c r="C1711" s="14" t="s">
        <v>47</v>
      </c>
      <c r="D1711" s="15">
        <v>3336</v>
      </c>
      <c r="E1711" s="16">
        <f t="shared" si="228"/>
        <v>3386.04</v>
      </c>
      <c r="F1711" s="17">
        <f t="shared" si="229"/>
        <v>3386.04</v>
      </c>
      <c r="G1711" s="18">
        <f t="shared" si="230"/>
        <v>0</v>
      </c>
      <c r="H1711" s="18">
        <v>48</v>
      </c>
      <c r="I1711" s="32" t="s">
        <v>48</v>
      </c>
      <c r="J1711" s="19">
        <v>1</v>
      </c>
      <c r="K1711" s="26">
        <v>5000</v>
      </c>
      <c r="L1711" s="21">
        <f t="shared" si="231"/>
        <v>0.4766511913621812</v>
      </c>
      <c r="M1711" s="22">
        <v>4000</v>
      </c>
      <c r="N1711" s="23">
        <f t="shared" si="227"/>
        <v>4000</v>
      </c>
      <c r="O1711" s="21">
        <f t="shared" si="232"/>
        <v>0.18132095308974497</v>
      </c>
      <c r="P1711" s="24">
        <v>3900</v>
      </c>
      <c r="Q1711" s="18">
        <f t="shared" si="233"/>
        <v>3900</v>
      </c>
      <c r="R1711" s="21">
        <f t="shared" si="234"/>
        <v>0.15178792926250134</v>
      </c>
    </row>
    <row r="1712" spans="1:18" ht="15.5" x14ac:dyDescent="0.45">
      <c r="A1712" s="12" t="s">
        <v>3468</v>
      </c>
      <c r="B1712" s="25" t="s">
        <v>3469</v>
      </c>
      <c r="C1712" s="14" t="s">
        <v>47</v>
      </c>
      <c r="D1712" s="15">
        <v>7758</v>
      </c>
      <c r="E1712" s="16">
        <f t="shared" si="228"/>
        <v>7874.37</v>
      </c>
      <c r="F1712" s="17">
        <f t="shared" si="229"/>
        <v>7874.37</v>
      </c>
      <c r="G1712" s="18">
        <f t="shared" si="230"/>
        <v>0</v>
      </c>
      <c r="H1712" s="18">
        <v>1</v>
      </c>
      <c r="I1712" s="32" t="s">
        <v>48</v>
      </c>
      <c r="J1712" s="19">
        <v>1</v>
      </c>
      <c r="K1712" s="26">
        <v>12000</v>
      </c>
      <c r="L1712" s="21">
        <f t="shared" si="231"/>
        <v>0.52393143832458977</v>
      </c>
      <c r="M1712" s="22">
        <v>9200</v>
      </c>
      <c r="N1712" s="23">
        <f t="shared" si="227"/>
        <v>9200</v>
      </c>
      <c r="O1712" s="21">
        <f t="shared" si="232"/>
        <v>0.16834743604885219</v>
      </c>
      <c r="P1712" s="24">
        <v>8800</v>
      </c>
      <c r="Q1712" s="18">
        <f t="shared" si="233"/>
        <v>8800</v>
      </c>
      <c r="R1712" s="21">
        <f t="shared" si="234"/>
        <v>0.11754972143803252</v>
      </c>
    </row>
    <row r="1713" spans="1:18" ht="15.5" x14ac:dyDescent="0.45">
      <c r="A1713" s="12" t="s">
        <v>3470</v>
      </c>
      <c r="B1713" s="25" t="s">
        <v>3471</v>
      </c>
      <c r="C1713" s="14" t="s">
        <v>47</v>
      </c>
      <c r="D1713" s="15">
        <v>80000</v>
      </c>
      <c r="E1713" s="16">
        <f t="shared" si="228"/>
        <v>81200</v>
      </c>
      <c r="F1713" s="17">
        <f t="shared" si="229"/>
        <v>8120</v>
      </c>
      <c r="G1713" s="18">
        <f t="shared" si="230"/>
        <v>0</v>
      </c>
      <c r="H1713" s="18">
        <v>100</v>
      </c>
      <c r="I1713" s="19" t="s">
        <v>29</v>
      </c>
      <c r="J1713" s="32">
        <v>10</v>
      </c>
      <c r="K1713" s="26">
        <v>10000</v>
      </c>
      <c r="L1713" s="21">
        <f t="shared" si="231"/>
        <v>0.23152709359605911</v>
      </c>
      <c r="M1713" s="22">
        <v>97000</v>
      </c>
      <c r="N1713" s="23">
        <f t="shared" si="227"/>
        <v>9700</v>
      </c>
      <c r="O1713" s="21">
        <f t="shared" si="232"/>
        <v>0.19458128078817735</v>
      </c>
      <c r="P1713" s="24">
        <v>91000</v>
      </c>
      <c r="Q1713" s="18">
        <f t="shared" si="233"/>
        <v>9100</v>
      </c>
      <c r="R1713" s="21">
        <f t="shared" si="234"/>
        <v>0.1206896551724138</v>
      </c>
    </row>
    <row r="1714" spans="1:18" ht="15.5" x14ac:dyDescent="0.45">
      <c r="A1714" s="12" t="s">
        <v>3472</v>
      </c>
      <c r="B1714" s="25" t="s">
        <v>3473</v>
      </c>
      <c r="C1714" s="14" t="s">
        <v>24</v>
      </c>
      <c r="D1714" s="15">
        <v>21324</v>
      </c>
      <c r="E1714" s="16">
        <f t="shared" si="228"/>
        <v>21643.86</v>
      </c>
      <c r="F1714" s="17">
        <f t="shared" si="229"/>
        <v>2164.386</v>
      </c>
      <c r="G1714" s="18">
        <f t="shared" si="230"/>
        <v>0</v>
      </c>
      <c r="H1714" s="18">
        <v>100</v>
      </c>
      <c r="I1714" s="32" t="s">
        <v>29</v>
      </c>
      <c r="J1714" s="19">
        <v>10</v>
      </c>
      <c r="K1714" s="26">
        <v>5000</v>
      </c>
      <c r="L1714" s="21">
        <f t="shared" si="231"/>
        <v>1.3101239797337443</v>
      </c>
      <c r="M1714" s="22">
        <v>26000</v>
      </c>
      <c r="N1714" s="23">
        <f t="shared" si="227"/>
        <v>2600</v>
      </c>
      <c r="O1714" s="21">
        <f t="shared" si="232"/>
        <v>0.20126446946154708</v>
      </c>
      <c r="P1714" s="24">
        <v>24000</v>
      </c>
      <c r="Q1714" s="18">
        <f t="shared" si="233"/>
        <v>2400</v>
      </c>
      <c r="R1714" s="21">
        <f t="shared" si="234"/>
        <v>0.1088595102721973</v>
      </c>
    </row>
    <row r="1715" spans="1:18" ht="15.5" x14ac:dyDescent="0.45">
      <c r="A1715" s="12" t="s">
        <v>3474</v>
      </c>
      <c r="B1715" s="25" t="s">
        <v>3475</v>
      </c>
      <c r="C1715" s="14" t="s">
        <v>24</v>
      </c>
      <c r="D1715" s="15">
        <v>22260</v>
      </c>
      <c r="E1715" s="16">
        <f t="shared" si="228"/>
        <v>22593.9</v>
      </c>
      <c r="F1715" s="17">
        <f t="shared" si="229"/>
        <v>451.87800000000004</v>
      </c>
      <c r="G1715" s="18">
        <f t="shared" si="230"/>
        <v>0</v>
      </c>
      <c r="H1715" s="18">
        <v>100</v>
      </c>
      <c r="I1715" s="19" t="s">
        <v>63</v>
      </c>
      <c r="J1715" s="19">
        <v>50</v>
      </c>
      <c r="K1715" s="26">
        <v>1500</v>
      </c>
      <c r="L1715" s="21">
        <f t="shared" si="231"/>
        <v>2.3194800366470592</v>
      </c>
      <c r="M1715" s="22">
        <v>50000</v>
      </c>
      <c r="N1715" s="23">
        <f t="shared" si="227"/>
        <v>1000</v>
      </c>
      <c r="O1715" s="21">
        <f t="shared" si="232"/>
        <v>1.2129866910980396</v>
      </c>
      <c r="P1715" s="24">
        <v>28000</v>
      </c>
      <c r="Q1715" s="18">
        <f t="shared" si="233"/>
        <v>560</v>
      </c>
      <c r="R1715" s="21">
        <f t="shared" si="234"/>
        <v>0.23927254701490214</v>
      </c>
    </row>
    <row r="1716" spans="1:18" ht="15.5" x14ac:dyDescent="0.45">
      <c r="A1716" s="12" t="s">
        <v>3476</v>
      </c>
      <c r="B1716" s="25" t="s">
        <v>3477</v>
      </c>
      <c r="C1716" s="14" t="str">
        <f>C1715</f>
        <v>OBAT BEBAS</v>
      </c>
      <c r="D1716" s="15">
        <v>5108</v>
      </c>
      <c r="E1716" s="16">
        <f t="shared" si="228"/>
        <v>5184.62</v>
      </c>
      <c r="F1716" s="17">
        <f t="shared" si="229"/>
        <v>5184.62</v>
      </c>
      <c r="G1716" s="18">
        <f t="shared" si="230"/>
        <v>0</v>
      </c>
      <c r="H1716" s="18">
        <v>100</v>
      </c>
      <c r="I1716" s="32" t="s">
        <v>48</v>
      </c>
      <c r="J1716" s="19">
        <v>1</v>
      </c>
      <c r="K1716" s="26">
        <v>10000</v>
      </c>
      <c r="L1716" s="21">
        <f t="shared" si="231"/>
        <v>0.92878166577299792</v>
      </c>
      <c r="M1716" s="22">
        <v>6000</v>
      </c>
      <c r="N1716" s="23">
        <f t="shared" si="227"/>
        <v>6000</v>
      </c>
      <c r="O1716" s="21">
        <f t="shared" si="232"/>
        <v>0.15726899946379871</v>
      </c>
      <c r="P1716" s="24">
        <v>5900</v>
      </c>
      <c r="Q1716" s="18">
        <f t="shared" si="233"/>
        <v>5900</v>
      </c>
      <c r="R1716" s="21">
        <f t="shared" si="234"/>
        <v>0.13798118280606875</v>
      </c>
    </row>
    <row r="1717" spans="1:18" ht="15.5" x14ac:dyDescent="0.45">
      <c r="A1717" s="12" t="s">
        <v>3478</v>
      </c>
      <c r="B1717" s="25" t="s">
        <v>3479</v>
      </c>
      <c r="C1717" s="14" t="s">
        <v>32</v>
      </c>
      <c r="D1717" s="15">
        <v>51000</v>
      </c>
      <c r="E1717" s="16">
        <f t="shared" si="228"/>
        <v>51765</v>
      </c>
      <c r="F1717" s="17">
        <f t="shared" si="229"/>
        <v>5176.5</v>
      </c>
      <c r="G1717" s="18">
        <f t="shared" si="230"/>
        <v>0</v>
      </c>
      <c r="H1717" s="18">
        <v>100</v>
      </c>
      <c r="I1717" s="19" t="s">
        <v>29</v>
      </c>
      <c r="J1717" s="19">
        <v>10</v>
      </c>
      <c r="K1717" s="26">
        <v>10000</v>
      </c>
      <c r="L1717" s="21">
        <f t="shared" si="231"/>
        <v>0.93180720564087705</v>
      </c>
      <c r="M1717" s="22">
        <v>60000</v>
      </c>
      <c r="N1717" s="23">
        <f t="shared" si="227"/>
        <v>6000</v>
      </c>
      <c r="O1717" s="21">
        <f t="shared" si="232"/>
        <v>0.15908432338452622</v>
      </c>
      <c r="P1717" s="24">
        <v>59000</v>
      </c>
      <c r="Q1717" s="18">
        <f t="shared" si="233"/>
        <v>5900</v>
      </c>
      <c r="R1717" s="21">
        <f t="shared" si="234"/>
        <v>0.13976625132811746</v>
      </c>
    </row>
    <row r="1718" spans="1:18" ht="15.5" x14ac:dyDescent="0.45">
      <c r="A1718" s="12" t="s">
        <v>3480</v>
      </c>
      <c r="B1718" s="25" t="s">
        <v>3481</v>
      </c>
      <c r="C1718" s="14" t="s">
        <v>24</v>
      </c>
      <c r="D1718" s="15">
        <v>22288</v>
      </c>
      <c r="E1718" s="16">
        <f t="shared" si="228"/>
        <v>22622.32</v>
      </c>
      <c r="F1718" s="17">
        <f t="shared" si="229"/>
        <v>2262.232</v>
      </c>
      <c r="G1718" s="18">
        <f t="shared" si="230"/>
        <v>0</v>
      </c>
      <c r="H1718" s="18">
        <v>100</v>
      </c>
      <c r="I1718" s="19" t="s">
        <v>29</v>
      </c>
      <c r="J1718" s="19">
        <v>10</v>
      </c>
      <c r="K1718" s="26">
        <v>5000</v>
      </c>
      <c r="L1718" s="21">
        <f t="shared" si="231"/>
        <v>1.210206557063997</v>
      </c>
      <c r="M1718" s="22">
        <v>32000</v>
      </c>
      <c r="N1718" s="23">
        <f t="shared" si="227"/>
        <v>3200</v>
      </c>
      <c r="O1718" s="21">
        <f t="shared" si="232"/>
        <v>0.41453219652095807</v>
      </c>
      <c r="P1718" s="24">
        <v>30000</v>
      </c>
      <c r="Q1718" s="18">
        <f t="shared" si="233"/>
        <v>3000</v>
      </c>
      <c r="R1718" s="21">
        <f t="shared" si="234"/>
        <v>0.32612393423839819</v>
      </c>
    </row>
    <row r="1719" spans="1:18" ht="15.5" x14ac:dyDescent="0.45">
      <c r="A1719" s="12" t="s">
        <v>3482</v>
      </c>
      <c r="B1719" s="25" t="s">
        <v>3483</v>
      </c>
      <c r="C1719" s="14" t="s">
        <v>24</v>
      </c>
      <c r="D1719" s="15">
        <v>16583</v>
      </c>
      <c r="E1719" s="16">
        <f t="shared" si="228"/>
        <v>16831.744999999999</v>
      </c>
      <c r="F1719" s="17">
        <f t="shared" si="229"/>
        <v>1683.1744999999999</v>
      </c>
      <c r="G1719" s="18">
        <f t="shared" si="230"/>
        <v>0</v>
      </c>
      <c r="H1719" s="18">
        <v>100</v>
      </c>
      <c r="I1719" s="19" t="s">
        <v>29</v>
      </c>
      <c r="J1719" s="32">
        <v>10</v>
      </c>
      <c r="K1719" s="26">
        <v>4000</v>
      </c>
      <c r="L1719" s="21">
        <f t="shared" si="231"/>
        <v>1.3764618582327621</v>
      </c>
      <c r="M1719" s="22">
        <v>21000</v>
      </c>
      <c r="N1719" s="23">
        <f t="shared" si="227"/>
        <v>2100</v>
      </c>
      <c r="O1719" s="21">
        <f t="shared" si="232"/>
        <v>0.24764247557220015</v>
      </c>
      <c r="P1719" s="24">
        <v>20000</v>
      </c>
      <c r="Q1719" s="18">
        <f t="shared" si="233"/>
        <v>2000</v>
      </c>
      <c r="R1719" s="21">
        <f t="shared" si="234"/>
        <v>0.18823092911638109</v>
      </c>
    </row>
    <row r="1720" spans="1:18" ht="15.5" x14ac:dyDescent="0.45">
      <c r="A1720" s="12" t="s">
        <v>3484</v>
      </c>
      <c r="B1720" s="25" t="s">
        <v>3485</v>
      </c>
      <c r="C1720" s="14" t="s">
        <v>32</v>
      </c>
      <c r="D1720" s="15">
        <v>33668</v>
      </c>
      <c r="E1720" s="16">
        <f t="shared" si="228"/>
        <v>34173.019999999997</v>
      </c>
      <c r="F1720" s="17">
        <f t="shared" si="229"/>
        <v>3417.3019999999997</v>
      </c>
      <c r="G1720" s="18">
        <f t="shared" si="230"/>
        <v>0</v>
      </c>
      <c r="H1720" s="18">
        <v>100</v>
      </c>
      <c r="I1720" s="19" t="s">
        <v>29</v>
      </c>
      <c r="J1720" s="19">
        <v>10</v>
      </c>
      <c r="K1720" s="26">
        <v>5000</v>
      </c>
      <c r="L1720" s="21">
        <f t="shared" si="231"/>
        <v>0.46314256100280293</v>
      </c>
      <c r="M1720" s="22">
        <v>40000</v>
      </c>
      <c r="N1720" s="23">
        <f t="shared" si="227"/>
        <v>4000</v>
      </c>
      <c r="O1720" s="21">
        <f t="shared" si="232"/>
        <v>0.17051404880224236</v>
      </c>
      <c r="P1720" s="24">
        <v>38000</v>
      </c>
      <c r="Q1720" s="18">
        <f t="shared" si="233"/>
        <v>3800</v>
      </c>
      <c r="R1720" s="21">
        <f t="shared" si="234"/>
        <v>0.11198834636213023</v>
      </c>
    </row>
    <row r="1721" spans="1:18" ht="15.5" x14ac:dyDescent="0.45">
      <c r="A1721" s="12" t="s">
        <v>3486</v>
      </c>
      <c r="B1721" s="25" t="s">
        <v>3487</v>
      </c>
      <c r="C1721" s="14" t="s">
        <v>32</v>
      </c>
      <c r="D1721" s="15">
        <v>24420</v>
      </c>
      <c r="E1721" s="16">
        <f t="shared" si="228"/>
        <v>24786.3</v>
      </c>
      <c r="F1721" s="17">
        <f t="shared" si="229"/>
        <v>2478.63</v>
      </c>
      <c r="G1721" s="18">
        <f t="shared" si="230"/>
        <v>0</v>
      </c>
      <c r="H1721" s="18">
        <v>100</v>
      </c>
      <c r="I1721" s="19" t="s">
        <v>29</v>
      </c>
      <c r="J1721" s="19">
        <v>10</v>
      </c>
      <c r="K1721" s="26">
        <v>4000</v>
      </c>
      <c r="L1721" s="21">
        <f t="shared" si="231"/>
        <v>0.61379471724299306</v>
      </c>
      <c r="M1721" s="22">
        <v>28500</v>
      </c>
      <c r="N1721" s="23">
        <f t="shared" si="227"/>
        <v>2850</v>
      </c>
      <c r="O1721" s="21">
        <f t="shared" si="232"/>
        <v>0.14982873603563254</v>
      </c>
      <c r="P1721" s="24">
        <v>27500</v>
      </c>
      <c r="Q1721" s="18">
        <f t="shared" si="233"/>
        <v>2750</v>
      </c>
      <c r="R1721" s="21">
        <f t="shared" si="234"/>
        <v>0.10948386810455771</v>
      </c>
    </row>
    <row r="1722" spans="1:18" ht="15.5" x14ac:dyDescent="0.45">
      <c r="A1722" s="12" t="s">
        <v>3488</v>
      </c>
      <c r="B1722" s="25" t="s">
        <v>3489</v>
      </c>
      <c r="C1722" s="14" t="s">
        <v>32</v>
      </c>
      <c r="D1722" s="15">
        <v>1700</v>
      </c>
      <c r="E1722" s="16">
        <f t="shared" si="228"/>
        <v>1725.5</v>
      </c>
      <c r="F1722" s="17">
        <f t="shared" si="229"/>
        <v>1725.5</v>
      </c>
      <c r="G1722" s="18">
        <f t="shared" si="230"/>
        <v>0</v>
      </c>
      <c r="H1722" s="18">
        <v>100</v>
      </c>
      <c r="I1722" s="19" t="s">
        <v>262</v>
      </c>
      <c r="J1722" s="32">
        <v>1</v>
      </c>
      <c r="K1722" s="26">
        <v>3000</v>
      </c>
      <c r="L1722" s="21">
        <f t="shared" si="231"/>
        <v>0.7386264850767893</v>
      </c>
      <c r="M1722" s="22">
        <v>3000</v>
      </c>
      <c r="N1722" s="23">
        <f t="shared" ref="N1722:N1795" si="237">M1722/J1722</f>
        <v>3000</v>
      </c>
      <c r="O1722" s="21">
        <f t="shared" si="232"/>
        <v>0.7386264850767893</v>
      </c>
      <c r="P1722" s="24">
        <v>2500</v>
      </c>
      <c r="Q1722" s="18">
        <f t="shared" si="233"/>
        <v>2500</v>
      </c>
      <c r="R1722" s="21">
        <f t="shared" si="234"/>
        <v>0.44885540423065778</v>
      </c>
    </row>
    <row r="1723" spans="1:18" ht="15.5" x14ac:dyDescent="0.45">
      <c r="A1723" s="12" t="s">
        <v>3490</v>
      </c>
      <c r="B1723" s="25" t="s">
        <v>3491</v>
      </c>
      <c r="C1723" s="14" t="str">
        <f>C1722</f>
        <v>OBAT KERAS</v>
      </c>
      <c r="D1723" s="15">
        <v>897</v>
      </c>
      <c r="E1723" s="16">
        <f t="shared" si="228"/>
        <v>910.45500000000004</v>
      </c>
      <c r="F1723" s="17">
        <f t="shared" si="229"/>
        <v>910.45500000000004</v>
      </c>
      <c r="G1723" s="18">
        <f t="shared" si="230"/>
        <v>0</v>
      </c>
      <c r="H1723" s="18">
        <v>100</v>
      </c>
      <c r="I1723" s="19" t="s">
        <v>262</v>
      </c>
      <c r="J1723" s="19">
        <v>1</v>
      </c>
      <c r="K1723" s="26">
        <v>6000</v>
      </c>
      <c r="L1723" s="21">
        <f t="shared" si="231"/>
        <v>5.5901115376377746</v>
      </c>
      <c r="M1723" s="22">
        <v>3000</v>
      </c>
      <c r="N1723" s="23">
        <f t="shared" si="237"/>
        <v>3000</v>
      </c>
      <c r="O1723" s="21">
        <f t="shared" si="232"/>
        <v>2.2950557688188873</v>
      </c>
      <c r="P1723" s="24">
        <v>2500</v>
      </c>
      <c r="Q1723" s="18">
        <f t="shared" si="233"/>
        <v>2500</v>
      </c>
      <c r="R1723" s="21">
        <f t="shared" si="234"/>
        <v>1.7458798073490727</v>
      </c>
    </row>
    <row r="1724" spans="1:18" ht="15.5" x14ac:dyDescent="0.45">
      <c r="A1724" s="12" t="s">
        <v>3492</v>
      </c>
      <c r="B1724" s="25" t="s">
        <v>3493</v>
      </c>
      <c r="C1724" s="14" t="s">
        <v>32</v>
      </c>
      <c r="D1724" s="15">
        <v>1445</v>
      </c>
      <c r="E1724" s="16">
        <f t="shared" si="228"/>
        <v>1466.675</v>
      </c>
      <c r="F1724" s="17">
        <f t="shared" si="229"/>
        <v>1466.675</v>
      </c>
      <c r="G1724" s="18">
        <f t="shared" si="230"/>
        <v>0</v>
      </c>
      <c r="H1724" s="18">
        <v>100</v>
      </c>
      <c r="I1724" s="32" t="s">
        <v>262</v>
      </c>
      <c r="J1724" s="19">
        <v>1</v>
      </c>
      <c r="K1724" s="26">
        <v>7000</v>
      </c>
      <c r="L1724" s="21">
        <f t="shared" si="231"/>
        <v>3.772700155112755</v>
      </c>
      <c r="M1724" s="22">
        <v>3000</v>
      </c>
      <c r="N1724" s="23">
        <f t="shared" si="237"/>
        <v>3000</v>
      </c>
      <c r="O1724" s="21">
        <f t="shared" si="232"/>
        <v>1.0454429236197522</v>
      </c>
      <c r="P1724" s="24">
        <v>2200</v>
      </c>
      <c r="Q1724" s="18">
        <f t="shared" si="233"/>
        <v>2200</v>
      </c>
      <c r="R1724" s="21">
        <f t="shared" si="234"/>
        <v>0.49999147732115162</v>
      </c>
    </row>
    <row r="1725" spans="1:18" ht="15.5" x14ac:dyDescent="0.45">
      <c r="A1725" s="12" t="s">
        <v>3494</v>
      </c>
      <c r="B1725" s="25" t="s">
        <v>3495</v>
      </c>
      <c r="C1725" s="14" t="str">
        <f>C1724</f>
        <v>OBAT KERAS</v>
      </c>
      <c r="D1725" s="15">
        <v>1517</v>
      </c>
      <c r="E1725" s="16">
        <f t="shared" si="228"/>
        <v>1539.7550000000001</v>
      </c>
      <c r="F1725" s="17">
        <f t="shared" si="229"/>
        <v>1539.7550000000001</v>
      </c>
      <c r="G1725" s="18">
        <f t="shared" si="230"/>
        <v>0</v>
      </c>
      <c r="H1725" s="18">
        <v>100</v>
      </c>
      <c r="I1725" s="19" t="s">
        <v>262</v>
      </c>
      <c r="J1725" s="32">
        <v>1</v>
      </c>
      <c r="K1725" s="26">
        <v>5000</v>
      </c>
      <c r="L1725" s="21">
        <f t="shared" si="231"/>
        <v>2.2472698578669981</v>
      </c>
      <c r="M1725" s="22">
        <v>3000</v>
      </c>
      <c r="N1725" s="23">
        <f t="shared" si="237"/>
        <v>3000</v>
      </c>
      <c r="O1725" s="21">
        <f t="shared" si="232"/>
        <v>0.94836191472019882</v>
      </c>
      <c r="P1725" s="94">
        <v>2500</v>
      </c>
      <c r="Q1725" s="18">
        <f t="shared" si="233"/>
        <v>2500</v>
      </c>
      <c r="R1725" s="21">
        <f t="shared" si="234"/>
        <v>0.62363492893349903</v>
      </c>
    </row>
    <row r="1726" spans="1:18" ht="15.5" x14ac:dyDescent="0.45">
      <c r="A1726" s="12" t="s">
        <v>3496</v>
      </c>
      <c r="B1726" s="25" t="s">
        <v>3497</v>
      </c>
      <c r="C1726" s="14" t="s">
        <v>32</v>
      </c>
      <c r="D1726" s="15">
        <v>2000</v>
      </c>
      <c r="E1726" s="16">
        <f t="shared" si="228"/>
        <v>2030</v>
      </c>
      <c r="F1726" s="17">
        <f t="shared" si="229"/>
        <v>2030</v>
      </c>
      <c r="G1726" s="18">
        <f t="shared" si="230"/>
        <v>0</v>
      </c>
      <c r="H1726" s="18">
        <v>100</v>
      </c>
      <c r="I1726" s="19" t="s">
        <v>262</v>
      </c>
      <c r="J1726" s="32">
        <v>1</v>
      </c>
      <c r="K1726" s="26">
        <v>6000</v>
      </c>
      <c r="L1726" s="21">
        <f t="shared" si="231"/>
        <v>1.9556650246305418</v>
      </c>
      <c r="M1726" s="22">
        <v>3000</v>
      </c>
      <c r="N1726" s="23">
        <f t="shared" si="237"/>
        <v>3000</v>
      </c>
      <c r="O1726" s="21">
        <f t="shared" si="232"/>
        <v>0.47783251231527096</v>
      </c>
      <c r="P1726" s="24">
        <v>2500</v>
      </c>
      <c r="Q1726" s="18">
        <f t="shared" si="233"/>
        <v>2500</v>
      </c>
      <c r="R1726" s="21">
        <f t="shared" si="234"/>
        <v>0.23152709359605911</v>
      </c>
    </row>
    <row r="1727" spans="1:18" ht="15.5" x14ac:dyDescent="0.45">
      <c r="A1727" s="12" t="s">
        <v>3498</v>
      </c>
      <c r="B1727" s="34" t="s">
        <v>3499</v>
      </c>
      <c r="C1727" s="14" t="s">
        <v>32</v>
      </c>
      <c r="D1727" s="15">
        <v>36000</v>
      </c>
      <c r="E1727" s="16">
        <f t="shared" si="228"/>
        <v>36540</v>
      </c>
      <c r="F1727" s="17">
        <f t="shared" si="229"/>
        <v>1827</v>
      </c>
      <c r="G1727" s="18">
        <f t="shared" si="230"/>
        <v>0</v>
      </c>
      <c r="H1727" s="18">
        <v>100</v>
      </c>
      <c r="I1727" s="19" t="s">
        <v>29</v>
      </c>
      <c r="J1727" s="32">
        <v>20</v>
      </c>
      <c r="K1727" s="26">
        <v>3000</v>
      </c>
      <c r="L1727" s="21">
        <f t="shared" si="231"/>
        <v>0.64203612479474548</v>
      </c>
      <c r="M1727" s="22">
        <v>45000</v>
      </c>
      <c r="N1727" s="23">
        <f t="shared" si="237"/>
        <v>2250</v>
      </c>
      <c r="O1727" s="21">
        <f t="shared" si="232"/>
        <v>0.23152709359605911</v>
      </c>
      <c r="P1727" s="24">
        <v>42000</v>
      </c>
      <c r="Q1727" s="18">
        <f t="shared" si="233"/>
        <v>2100</v>
      </c>
      <c r="R1727" s="21">
        <f t="shared" si="234"/>
        <v>0.14942528735632185</v>
      </c>
    </row>
    <row r="1728" spans="1:18" ht="15.5" x14ac:dyDescent="0.45">
      <c r="A1728" s="12" t="s">
        <v>3500</v>
      </c>
      <c r="B1728" s="25" t="s">
        <v>3501</v>
      </c>
      <c r="C1728" s="14"/>
      <c r="D1728" s="15"/>
      <c r="E1728" s="16"/>
      <c r="F1728" s="17"/>
      <c r="G1728" s="18"/>
      <c r="H1728" s="18"/>
      <c r="I1728" s="19"/>
      <c r="J1728" s="19"/>
      <c r="K1728" s="26"/>
      <c r="L1728" s="21"/>
      <c r="M1728" s="22"/>
      <c r="N1728" s="23"/>
      <c r="O1728" s="21"/>
      <c r="P1728" s="24"/>
      <c r="Q1728" s="18"/>
      <c r="R1728" s="21"/>
    </row>
    <row r="1729" spans="1:18" ht="15.5" x14ac:dyDescent="0.45">
      <c r="A1729" s="12" t="s">
        <v>3502</v>
      </c>
      <c r="B1729" s="25" t="s">
        <v>3503</v>
      </c>
      <c r="C1729" s="14" t="s">
        <v>32</v>
      </c>
      <c r="D1729" s="15">
        <v>72150</v>
      </c>
      <c r="E1729" s="16">
        <f t="shared" ref="E1729:E1792" si="238">(D1729*1.5%)+D1729</f>
        <v>73232.25</v>
      </c>
      <c r="F1729" s="17">
        <f t="shared" ref="F1729:F1792" si="239">E1729/J1729</f>
        <v>73232.25</v>
      </c>
      <c r="G1729" s="18">
        <f t="shared" ref="G1729:G1766" si="240">F1729*T1729</f>
        <v>0</v>
      </c>
      <c r="H1729" s="18">
        <v>1</v>
      </c>
      <c r="I1729" s="19" t="s">
        <v>48</v>
      </c>
      <c r="J1729" s="32">
        <v>1</v>
      </c>
      <c r="K1729" s="26">
        <v>90000</v>
      </c>
      <c r="L1729" s="21">
        <f t="shared" ref="L1729:L1766" si="241">(K1729-F1729)/F1729</f>
        <v>0.22896674620812552</v>
      </c>
      <c r="M1729" s="22">
        <v>88000</v>
      </c>
      <c r="N1729" s="23">
        <f t="shared" si="237"/>
        <v>88000</v>
      </c>
      <c r="O1729" s="21">
        <f t="shared" ref="O1729:O1792" si="242">(N1729-F1729)/F1729</f>
        <v>0.20165637407016718</v>
      </c>
      <c r="P1729" s="24">
        <v>88000</v>
      </c>
      <c r="Q1729" s="18">
        <f t="shared" si="233"/>
        <v>88000</v>
      </c>
      <c r="R1729" s="21">
        <f t="shared" ref="R1729:R1792" si="243">(Q1729-F1729)/F1729</f>
        <v>0.20165637407016718</v>
      </c>
    </row>
    <row r="1730" spans="1:18" ht="15.5" x14ac:dyDescent="0.45">
      <c r="A1730" s="12" t="s">
        <v>3504</v>
      </c>
      <c r="B1730" s="25" t="s">
        <v>3505</v>
      </c>
      <c r="C1730" s="14" t="s">
        <v>32</v>
      </c>
      <c r="D1730" s="15">
        <v>6384</v>
      </c>
      <c r="E1730" s="16">
        <f t="shared" si="238"/>
        <v>6479.76</v>
      </c>
      <c r="F1730" s="17">
        <f t="shared" si="239"/>
        <v>6479.76</v>
      </c>
      <c r="G1730" s="18">
        <f t="shared" si="240"/>
        <v>0</v>
      </c>
      <c r="H1730" s="18">
        <v>100</v>
      </c>
      <c r="I1730" s="19" t="s">
        <v>33</v>
      </c>
      <c r="J1730" s="19">
        <v>1</v>
      </c>
      <c r="K1730" s="26">
        <v>10000</v>
      </c>
      <c r="L1730" s="21">
        <f t="shared" si="241"/>
        <v>0.5432670345815277</v>
      </c>
      <c r="M1730" s="22">
        <v>8000</v>
      </c>
      <c r="N1730" s="23">
        <f t="shared" si="237"/>
        <v>8000</v>
      </c>
      <c r="O1730" s="21">
        <f t="shared" si="242"/>
        <v>0.23461362766522212</v>
      </c>
      <c r="P1730" s="24">
        <v>7900</v>
      </c>
      <c r="Q1730" s="18">
        <f t="shared" si="233"/>
        <v>7900</v>
      </c>
      <c r="R1730" s="21">
        <f t="shared" si="243"/>
        <v>0.21918095731940684</v>
      </c>
    </row>
    <row r="1731" spans="1:18" ht="15.5" x14ac:dyDescent="0.45">
      <c r="A1731" s="12" t="s">
        <v>3506</v>
      </c>
      <c r="B1731" s="25" t="s">
        <v>3507</v>
      </c>
      <c r="C1731" s="14" t="s">
        <v>32</v>
      </c>
      <c r="D1731" s="15">
        <v>8919</v>
      </c>
      <c r="E1731" s="16">
        <f t="shared" si="238"/>
        <v>9052.7849999999999</v>
      </c>
      <c r="F1731" s="17">
        <f t="shared" si="239"/>
        <v>9052.7849999999999</v>
      </c>
      <c r="G1731" s="18">
        <f t="shared" si="240"/>
        <v>0</v>
      </c>
      <c r="H1731" s="18">
        <v>100</v>
      </c>
      <c r="I1731" s="32" t="s">
        <v>48</v>
      </c>
      <c r="J1731" s="19">
        <v>1</v>
      </c>
      <c r="K1731" s="26">
        <v>13000</v>
      </c>
      <c r="L1731" s="21">
        <f t="shared" si="241"/>
        <v>0.43602217439163754</v>
      </c>
      <c r="M1731" s="22">
        <v>10500</v>
      </c>
      <c r="N1731" s="23">
        <f t="shared" si="237"/>
        <v>10500</v>
      </c>
      <c r="O1731" s="21">
        <f t="shared" si="242"/>
        <v>0.15986406393170721</v>
      </c>
      <c r="P1731" s="24">
        <v>10200</v>
      </c>
      <c r="Q1731" s="18">
        <f t="shared" si="233"/>
        <v>10200</v>
      </c>
      <c r="R1731" s="21">
        <f t="shared" si="243"/>
        <v>0.12672509067651558</v>
      </c>
    </row>
    <row r="1732" spans="1:18" ht="15.5" x14ac:dyDescent="0.45">
      <c r="A1732" s="12" t="s">
        <v>3508</v>
      </c>
      <c r="B1732" s="25" t="s">
        <v>3509</v>
      </c>
      <c r="C1732" s="14" t="s">
        <v>32</v>
      </c>
      <c r="D1732" s="15">
        <v>7986</v>
      </c>
      <c r="E1732" s="16">
        <f t="shared" si="238"/>
        <v>8105.79</v>
      </c>
      <c r="F1732" s="17">
        <f t="shared" si="239"/>
        <v>8105.79</v>
      </c>
      <c r="G1732" s="18">
        <f t="shared" si="240"/>
        <v>0</v>
      </c>
      <c r="H1732" s="18">
        <v>100</v>
      </c>
      <c r="I1732" s="32" t="s">
        <v>72</v>
      </c>
      <c r="J1732" s="32">
        <v>1</v>
      </c>
      <c r="K1732" s="26">
        <v>12000</v>
      </c>
      <c r="L1732" s="21">
        <f t="shared" si="241"/>
        <v>0.48042325300803501</v>
      </c>
      <c r="M1732" s="22">
        <v>10300</v>
      </c>
      <c r="N1732" s="23">
        <f t="shared" si="237"/>
        <v>10300</v>
      </c>
      <c r="O1732" s="21">
        <f t="shared" si="242"/>
        <v>0.27069662549856338</v>
      </c>
      <c r="P1732" s="24">
        <v>9900</v>
      </c>
      <c r="Q1732" s="18">
        <f t="shared" si="233"/>
        <v>9900</v>
      </c>
      <c r="R1732" s="21">
        <f t="shared" si="243"/>
        <v>0.22134918373162887</v>
      </c>
    </row>
    <row r="1733" spans="1:18" ht="15.5" x14ac:dyDescent="0.45">
      <c r="A1733" s="12" t="s">
        <v>3510</v>
      </c>
      <c r="B1733" s="25" t="s">
        <v>3511</v>
      </c>
      <c r="C1733" s="14" t="s">
        <v>32</v>
      </c>
      <c r="D1733" s="15">
        <v>7618</v>
      </c>
      <c r="E1733" s="16">
        <f t="shared" si="238"/>
        <v>7732.27</v>
      </c>
      <c r="F1733" s="17">
        <f t="shared" si="239"/>
        <v>7732.27</v>
      </c>
      <c r="G1733" s="18">
        <f t="shared" si="240"/>
        <v>0</v>
      </c>
      <c r="H1733" s="18">
        <v>100</v>
      </c>
      <c r="I1733" s="19" t="s">
        <v>215</v>
      </c>
      <c r="J1733" s="19">
        <v>1</v>
      </c>
      <c r="K1733" s="26">
        <v>12000</v>
      </c>
      <c r="L1733" s="21">
        <f t="shared" si="241"/>
        <v>0.55193752934131879</v>
      </c>
      <c r="M1733" s="22">
        <v>9000</v>
      </c>
      <c r="N1733" s="23">
        <f t="shared" si="237"/>
        <v>9000</v>
      </c>
      <c r="O1733" s="21">
        <f t="shared" si="242"/>
        <v>0.16395314700598912</v>
      </c>
      <c r="P1733" s="24">
        <v>8700</v>
      </c>
      <c r="Q1733" s="18">
        <f t="shared" si="233"/>
        <v>8700</v>
      </c>
      <c r="R1733" s="21">
        <f t="shared" si="243"/>
        <v>0.12515470877245616</v>
      </c>
    </row>
    <row r="1734" spans="1:18" ht="15.5" x14ac:dyDescent="0.45">
      <c r="A1734" s="12" t="s">
        <v>3512</v>
      </c>
      <c r="B1734" s="25" t="s">
        <v>3513</v>
      </c>
      <c r="C1734" s="14" t="s">
        <v>24</v>
      </c>
      <c r="D1734" s="15">
        <v>7840</v>
      </c>
      <c r="E1734" s="16">
        <f t="shared" si="238"/>
        <v>7957.6</v>
      </c>
      <c r="F1734" s="17">
        <f t="shared" si="239"/>
        <v>7957.6</v>
      </c>
      <c r="G1734" s="18">
        <f t="shared" si="240"/>
        <v>0</v>
      </c>
      <c r="H1734" s="18">
        <v>100</v>
      </c>
      <c r="I1734" s="32" t="s">
        <v>48</v>
      </c>
      <c r="J1734" s="19">
        <v>1</v>
      </c>
      <c r="K1734" s="26">
        <v>10000</v>
      </c>
      <c r="L1734" s="21">
        <f t="shared" si="241"/>
        <v>0.25666029958781539</v>
      </c>
      <c r="M1734" s="22">
        <v>9200</v>
      </c>
      <c r="N1734" s="23">
        <f t="shared" si="237"/>
        <v>9200</v>
      </c>
      <c r="O1734" s="21">
        <f t="shared" si="242"/>
        <v>0.15612747562079013</v>
      </c>
      <c r="P1734" s="24">
        <v>9000</v>
      </c>
      <c r="Q1734" s="18">
        <f t="shared" si="233"/>
        <v>9000</v>
      </c>
      <c r="R1734" s="21">
        <f t="shared" si="243"/>
        <v>0.13099426962903382</v>
      </c>
    </row>
    <row r="1735" spans="1:18" ht="15.5" x14ac:dyDescent="0.45">
      <c r="A1735" s="12" t="s">
        <v>3514</v>
      </c>
      <c r="B1735" s="25" t="s">
        <v>3515</v>
      </c>
      <c r="C1735" s="14" t="s">
        <v>24</v>
      </c>
      <c r="D1735" s="15">
        <v>43876</v>
      </c>
      <c r="E1735" s="16">
        <f t="shared" si="238"/>
        <v>44534.14</v>
      </c>
      <c r="F1735" s="17">
        <f t="shared" si="239"/>
        <v>44534.14</v>
      </c>
      <c r="G1735" s="18">
        <f t="shared" si="240"/>
        <v>0</v>
      </c>
      <c r="H1735" s="18">
        <v>100</v>
      </c>
      <c r="I1735" s="32" t="s">
        <v>48</v>
      </c>
      <c r="J1735" s="90">
        <v>1</v>
      </c>
      <c r="K1735" s="26">
        <v>53000</v>
      </c>
      <c r="L1735" s="21">
        <f t="shared" si="241"/>
        <v>0.19009820331098795</v>
      </c>
      <c r="M1735" s="22">
        <v>52000</v>
      </c>
      <c r="N1735" s="23">
        <f t="shared" si="237"/>
        <v>52000</v>
      </c>
      <c r="O1735" s="21">
        <f t="shared" si="242"/>
        <v>0.16764352022964854</v>
      </c>
      <c r="P1735" s="24">
        <v>50000</v>
      </c>
      <c r="Q1735" s="18">
        <f t="shared" si="233"/>
        <v>50000</v>
      </c>
      <c r="R1735" s="21">
        <f t="shared" si="243"/>
        <v>0.12273415406696976</v>
      </c>
    </row>
    <row r="1736" spans="1:18" ht="15.5" x14ac:dyDescent="0.45">
      <c r="A1736" s="12" t="s">
        <v>3516</v>
      </c>
      <c r="B1736" s="25" t="s">
        <v>3517</v>
      </c>
      <c r="C1736" s="14" t="s">
        <v>32</v>
      </c>
      <c r="D1736" s="15">
        <v>10500</v>
      </c>
      <c r="E1736" s="16">
        <f t="shared" si="238"/>
        <v>10657.5</v>
      </c>
      <c r="F1736" s="17">
        <f t="shared" si="239"/>
        <v>10657.5</v>
      </c>
      <c r="G1736" s="18">
        <f t="shared" si="240"/>
        <v>0</v>
      </c>
      <c r="H1736" s="18">
        <v>100</v>
      </c>
      <c r="I1736" s="19" t="s">
        <v>77</v>
      </c>
      <c r="J1736" s="32">
        <v>1</v>
      </c>
      <c r="K1736" s="26">
        <v>18000</v>
      </c>
      <c r="L1736" s="21">
        <f t="shared" si="241"/>
        <v>0.68895144264602393</v>
      </c>
      <c r="M1736" s="22">
        <v>12500</v>
      </c>
      <c r="N1736" s="23">
        <f t="shared" si="237"/>
        <v>12500</v>
      </c>
      <c r="O1736" s="21">
        <f t="shared" si="242"/>
        <v>0.17288294628196105</v>
      </c>
      <c r="P1736" s="24">
        <v>12000</v>
      </c>
      <c r="Q1736" s="18">
        <f t="shared" si="233"/>
        <v>12000</v>
      </c>
      <c r="R1736" s="21">
        <f t="shared" si="243"/>
        <v>0.12596762843068263</v>
      </c>
    </row>
    <row r="1737" spans="1:18" ht="15.5" x14ac:dyDescent="0.45">
      <c r="A1737" s="12" t="s">
        <v>3518</v>
      </c>
      <c r="B1737" s="25" t="s">
        <v>3519</v>
      </c>
      <c r="C1737" s="14" t="s">
        <v>32</v>
      </c>
      <c r="D1737" s="15">
        <f>63581/5</f>
        <v>12716.2</v>
      </c>
      <c r="E1737" s="16">
        <f t="shared" si="238"/>
        <v>12906.943000000001</v>
      </c>
      <c r="F1737" s="17">
        <f t="shared" si="239"/>
        <v>12906.943000000001</v>
      </c>
      <c r="G1737" s="18">
        <f t="shared" si="240"/>
        <v>0</v>
      </c>
      <c r="H1737" s="18">
        <v>100</v>
      </c>
      <c r="I1737" s="19" t="s">
        <v>262</v>
      </c>
      <c r="J1737" s="90">
        <v>1</v>
      </c>
      <c r="K1737" s="26">
        <v>20000</v>
      </c>
      <c r="L1737" s="21">
        <f t="shared" si="241"/>
        <v>0.54955360072481907</v>
      </c>
      <c r="M1737" s="22">
        <v>15000</v>
      </c>
      <c r="N1737" s="23">
        <f t="shared" si="237"/>
        <v>15000</v>
      </c>
      <c r="O1737" s="21">
        <f t="shared" si="242"/>
        <v>0.1621652005436143</v>
      </c>
      <c r="P1737" s="24">
        <v>14700</v>
      </c>
      <c r="Q1737" s="18">
        <f t="shared" si="233"/>
        <v>14700</v>
      </c>
      <c r="R1737" s="21">
        <f t="shared" si="243"/>
        <v>0.13892189653274201</v>
      </c>
    </row>
    <row r="1738" spans="1:18" ht="15.5" x14ac:dyDescent="0.45">
      <c r="A1738" s="12" t="s">
        <v>3520</v>
      </c>
      <c r="B1738" s="25" t="s">
        <v>3521</v>
      </c>
      <c r="C1738" s="14" t="s">
        <v>32</v>
      </c>
      <c r="D1738" s="15">
        <v>31275</v>
      </c>
      <c r="E1738" s="16">
        <f t="shared" si="238"/>
        <v>31744.125</v>
      </c>
      <c r="F1738" s="17">
        <f t="shared" si="239"/>
        <v>6348.8249999999998</v>
      </c>
      <c r="G1738" s="18">
        <f t="shared" si="240"/>
        <v>0</v>
      </c>
      <c r="H1738" s="18">
        <v>100</v>
      </c>
      <c r="I1738" s="19" t="s">
        <v>29</v>
      </c>
      <c r="J1738" s="19">
        <v>5</v>
      </c>
      <c r="K1738" s="26">
        <v>8000</v>
      </c>
      <c r="L1738" s="21">
        <f t="shared" si="241"/>
        <v>0.260075683295728</v>
      </c>
      <c r="M1738" s="22">
        <v>39000</v>
      </c>
      <c r="N1738" s="23">
        <f t="shared" si="237"/>
        <v>7800</v>
      </c>
      <c r="O1738" s="21">
        <f t="shared" si="242"/>
        <v>0.22857379121333479</v>
      </c>
      <c r="P1738" s="24">
        <v>36000</v>
      </c>
      <c r="Q1738" s="18">
        <f t="shared" si="233"/>
        <v>7200</v>
      </c>
      <c r="R1738" s="21">
        <f t="shared" si="243"/>
        <v>0.1340681149661552</v>
      </c>
    </row>
    <row r="1739" spans="1:18" ht="15.5" x14ac:dyDescent="0.45">
      <c r="A1739" s="12" t="s">
        <v>3522</v>
      </c>
      <c r="B1739" s="25" t="s">
        <v>3523</v>
      </c>
      <c r="C1739" s="14" t="s">
        <v>47</v>
      </c>
      <c r="D1739" s="15">
        <v>4500</v>
      </c>
      <c r="E1739" s="16">
        <f t="shared" si="238"/>
        <v>4567.5</v>
      </c>
      <c r="F1739" s="17">
        <f t="shared" si="239"/>
        <v>4567.5</v>
      </c>
      <c r="G1739" s="18">
        <f t="shared" si="240"/>
        <v>0</v>
      </c>
      <c r="H1739" s="18">
        <v>100</v>
      </c>
      <c r="I1739" s="32" t="s">
        <v>48</v>
      </c>
      <c r="J1739" s="32">
        <v>1</v>
      </c>
      <c r="K1739" s="26">
        <v>8000</v>
      </c>
      <c r="L1739" s="21">
        <f t="shared" si="241"/>
        <v>0.75150519978106189</v>
      </c>
      <c r="M1739" s="22">
        <v>5300</v>
      </c>
      <c r="N1739" s="23">
        <f t="shared" si="237"/>
        <v>5300</v>
      </c>
      <c r="O1739" s="21">
        <f t="shared" si="242"/>
        <v>0.16037219485495346</v>
      </c>
      <c r="P1739" s="24">
        <v>5200</v>
      </c>
      <c r="Q1739" s="18">
        <f t="shared" si="233"/>
        <v>5200</v>
      </c>
      <c r="R1739" s="21">
        <f t="shared" si="243"/>
        <v>0.13847837985769021</v>
      </c>
    </row>
    <row r="1740" spans="1:18" ht="15.5" x14ac:dyDescent="0.45">
      <c r="A1740" s="12" t="s">
        <v>3524</v>
      </c>
      <c r="B1740" s="25" t="s">
        <v>3525</v>
      </c>
      <c r="C1740" s="14" t="s">
        <v>32</v>
      </c>
      <c r="D1740" s="15">
        <v>25944</v>
      </c>
      <c r="E1740" s="16">
        <f t="shared" si="238"/>
        <v>26333.16</v>
      </c>
      <c r="F1740" s="17">
        <f t="shared" si="239"/>
        <v>2633.3159999999998</v>
      </c>
      <c r="G1740" s="18">
        <f t="shared" si="240"/>
        <v>0</v>
      </c>
      <c r="H1740" s="18">
        <v>100</v>
      </c>
      <c r="I1740" s="19" t="s">
        <v>29</v>
      </c>
      <c r="J1740" s="32">
        <v>10</v>
      </c>
      <c r="K1740" s="26">
        <v>4000</v>
      </c>
      <c r="L1740" s="21">
        <f t="shared" si="241"/>
        <v>0.51899734023565736</v>
      </c>
      <c r="M1740" s="22">
        <v>32000</v>
      </c>
      <c r="N1740" s="23">
        <f t="shared" si="237"/>
        <v>3200</v>
      </c>
      <c r="O1740" s="21">
        <f t="shared" si="242"/>
        <v>0.2151978721885259</v>
      </c>
      <c r="P1740" s="24">
        <v>30500</v>
      </c>
      <c r="Q1740" s="18">
        <f t="shared" si="233"/>
        <v>3050</v>
      </c>
      <c r="R1740" s="21">
        <f t="shared" si="243"/>
        <v>0.15823547192968873</v>
      </c>
    </row>
    <row r="1741" spans="1:18" ht="15.5" x14ac:dyDescent="0.45">
      <c r="A1741" s="12" t="s">
        <v>3526</v>
      </c>
      <c r="B1741" s="25" t="s">
        <v>3527</v>
      </c>
      <c r="C1741" s="14" t="s">
        <v>32</v>
      </c>
      <c r="D1741" s="15">
        <v>34375</v>
      </c>
      <c r="E1741" s="16">
        <f t="shared" si="238"/>
        <v>34890.625</v>
      </c>
      <c r="F1741" s="17">
        <f t="shared" si="239"/>
        <v>3489.0625</v>
      </c>
      <c r="G1741" s="18">
        <f t="shared" si="240"/>
        <v>0</v>
      </c>
      <c r="H1741" s="18">
        <v>100</v>
      </c>
      <c r="I1741" s="19" t="s">
        <v>29</v>
      </c>
      <c r="J1741" s="32">
        <v>10</v>
      </c>
      <c r="K1741" s="26">
        <v>5000</v>
      </c>
      <c r="L1741" s="21">
        <f t="shared" si="241"/>
        <v>0.43304970891177785</v>
      </c>
      <c r="M1741" s="22">
        <v>40000</v>
      </c>
      <c r="N1741" s="23">
        <f t="shared" si="237"/>
        <v>4000</v>
      </c>
      <c r="O1741" s="21">
        <f t="shared" si="242"/>
        <v>0.1464397671294223</v>
      </c>
      <c r="P1741" s="24">
        <v>39000</v>
      </c>
      <c r="Q1741" s="18">
        <f t="shared" si="233"/>
        <v>3900</v>
      </c>
      <c r="R1741" s="21">
        <f t="shared" si="243"/>
        <v>0.11777877295118674</v>
      </c>
    </row>
    <row r="1742" spans="1:18" ht="15.5" x14ac:dyDescent="0.45">
      <c r="A1742" s="12" t="s">
        <v>3528</v>
      </c>
      <c r="B1742" s="25" t="s">
        <v>3529</v>
      </c>
      <c r="C1742" s="14" t="s">
        <v>24</v>
      </c>
      <c r="D1742" s="16">
        <v>89843</v>
      </c>
      <c r="E1742" s="16">
        <f t="shared" si="238"/>
        <v>91190.645000000004</v>
      </c>
      <c r="F1742" s="17">
        <f t="shared" si="239"/>
        <v>91190.645000000004</v>
      </c>
      <c r="G1742" s="18">
        <f t="shared" si="240"/>
        <v>0</v>
      </c>
      <c r="H1742" s="18">
        <v>3</v>
      </c>
      <c r="I1742" s="19" t="s">
        <v>48</v>
      </c>
      <c r="J1742" s="19">
        <v>1</v>
      </c>
      <c r="K1742" s="26">
        <v>110000</v>
      </c>
      <c r="L1742" s="21">
        <f t="shared" si="241"/>
        <v>0.20626408553201916</v>
      </c>
      <c r="M1742" s="22">
        <v>108000</v>
      </c>
      <c r="N1742" s="23">
        <f t="shared" si="237"/>
        <v>108000</v>
      </c>
      <c r="O1742" s="21">
        <f t="shared" si="242"/>
        <v>0.18433201124961882</v>
      </c>
      <c r="P1742" s="24">
        <v>108000</v>
      </c>
      <c r="Q1742" s="18">
        <f t="shared" si="233"/>
        <v>108000</v>
      </c>
      <c r="R1742" s="21">
        <f t="shared" si="243"/>
        <v>0.18433201124961882</v>
      </c>
    </row>
    <row r="1743" spans="1:18" ht="15.5" x14ac:dyDescent="0.45">
      <c r="A1743" s="12" t="s">
        <v>3530</v>
      </c>
      <c r="B1743" s="25" t="s">
        <v>3531</v>
      </c>
      <c r="C1743" s="14" t="s">
        <v>24</v>
      </c>
      <c r="D1743" s="15">
        <f>300000/25</f>
        <v>12000</v>
      </c>
      <c r="E1743" s="16">
        <f t="shared" si="238"/>
        <v>12180</v>
      </c>
      <c r="F1743" s="17">
        <f t="shared" si="239"/>
        <v>12180</v>
      </c>
      <c r="G1743" s="18">
        <f t="shared" si="240"/>
        <v>0</v>
      </c>
      <c r="H1743" s="18">
        <v>25</v>
      </c>
      <c r="I1743" s="19" t="s">
        <v>29</v>
      </c>
      <c r="J1743" s="19">
        <v>1</v>
      </c>
      <c r="K1743" s="26">
        <v>15000</v>
      </c>
      <c r="L1743" s="21">
        <f t="shared" si="241"/>
        <v>0.23152709359605911</v>
      </c>
      <c r="M1743" s="22">
        <v>15000</v>
      </c>
      <c r="N1743" s="23">
        <f t="shared" si="237"/>
        <v>15000</v>
      </c>
      <c r="O1743" s="21">
        <f t="shared" si="242"/>
        <v>0.23152709359605911</v>
      </c>
      <c r="P1743" s="24">
        <v>14000</v>
      </c>
      <c r="Q1743" s="18">
        <f t="shared" si="233"/>
        <v>14000</v>
      </c>
      <c r="R1743" s="21">
        <f t="shared" si="243"/>
        <v>0.14942528735632185</v>
      </c>
    </row>
    <row r="1744" spans="1:18" ht="15.5" x14ac:dyDescent="0.45">
      <c r="A1744" s="12" t="s">
        <v>3532</v>
      </c>
      <c r="B1744" s="25" t="s">
        <v>3533</v>
      </c>
      <c r="C1744" s="14" t="s">
        <v>24</v>
      </c>
      <c r="D1744" s="16">
        <v>10196</v>
      </c>
      <c r="E1744" s="16">
        <f t="shared" si="238"/>
        <v>10348.94</v>
      </c>
      <c r="F1744" s="17">
        <f t="shared" si="239"/>
        <v>10348.94</v>
      </c>
      <c r="G1744" s="18">
        <f t="shared" si="240"/>
        <v>0</v>
      </c>
      <c r="H1744" s="18">
        <v>25</v>
      </c>
      <c r="I1744" s="90" t="s">
        <v>29</v>
      </c>
      <c r="J1744" s="28">
        <v>1</v>
      </c>
      <c r="K1744" s="26">
        <v>13000</v>
      </c>
      <c r="L1744" s="21">
        <f t="shared" si="241"/>
        <v>0.25616729829335172</v>
      </c>
      <c r="M1744" s="22">
        <v>12000</v>
      </c>
      <c r="N1744" s="23">
        <f t="shared" si="237"/>
        <v>12000</v>
      </c>
      <c r="O1744" s="21">
        <f t="shared" si="242"/>
        <v>0.15953904457847851</v>
      </c>
      <c r="P1744" s="24">
        <v>12000</v>
      </c>
      <c r="Q1744" s="18">
        <f t="shared" si="233"/>
        <v>12000</v>
      </c>
      <c r="R1744" s="21">
        <f t="shared" si="243"/>
        <v>0.15953904457847851</v>
      </c>
    </row>
    <row r="1745" spans="1:18" ht="15.5" x14ac:dyDescent="0.45">
      <c r="A1745" s="12" t="s">
        <v>3534</v>
      </c>
      <c r="B1745" s="25" t="s">
        <v>3535</v>
      </c>
      <c r="C1745" s="14" t="s">
        <v>32</v>
      </c>
      <c r="D1745" s="15">
        <v>35198</v>
      </c>
      <c r="E1745" s="16">
        <f t="shared" si="238"/>
        <v>35725.97</v>
      </c>
      <c r="F1745" s="17">
        <f t="shared" si="239"/>
        <v>3572.5970000000002</v>
      </c>
      <c r="G1745" s="18">
        <f t="shared" si="240"/>
        <v>0</v>
      </c>
      <c r="H1745" s="18">
        <v>100</v>
      </c>
      <c r="I1745" s="19" t="s">
        <v>29</v>
      </c>
      <c r="J1745" s="19">
        <v>10</v>
      </c>
      <c r="K1745" s="26">
        <v>5000</v>
      </c>
      <c r="L1745" s="21">
        <f t="shared" si="241"/>
        <v>0.39954212579812382</v>
      </c>
      <c r="M1745" s="22">
        <v>43000</v>
      </c>
      <c r="N1745" s="23">
        <f t="shared" si="237"/>
        <v>4300</v>
      </c>
      <c r="O1745" s="21">
        <f t="shared" si="242"/>
        <v>0.20360622818638646</v>
      </c>
      <c r="P1745" s="24">
        <v>42000</v>
      </c>
      <c r="Q1745" s="18">
        <f t="shared" si="233"/>
        <v>4200</v>
      </c>
      <c r="R1745" s="21">
        <f t="shared" si="243"/>
        <v>0.17561538567042401</v>
      </c>
    </row>
    <row r="1746" spans="1:18" ht="15.5" x14ac:dyDescent="0.45">
      <c r="A1746" s="12" t="s">
        <v>3536</v>
      </c>
      <c r="B1746" s="25" t="s">
        <v>3537</v>
      </c>
      <c r="C1746" s="14" t="s">
        <v>47</v>
      </c>
      <c r="D1746" s="15">
        <v>21385</v>
      </c>
      <c r="E1746" s="16">
        <f t="shared" si="238"/>
        <v>21705.775000000001</v>
      </c>
      <c r="F1746" s="17">
        <f t="shared" si="239"/>
        <v>2170.5775000000003</v>
      </c>
      <c r="G1746" s="18">
        <f t="shared" si="240"/>
        <v>0</v>
      </c>
      <c r="H1746" s="18">
        <v>100</v>
      </c>
      <c r="I1746" s="32" t="s">
        <v>29</v>
      </c>
      <c r="J1746" s="19">
        <v>10</v>
      </c>
      <c r="K1746" s="26">
        <v>5000</v>
      </c>
      <c r="L1746" s="21">
        <f t="shared" si="241"/>
        <v>1.3035344280496777</v>
      </c>
      <c r="M1746" s="22">
        <v>26000</v>
      </c>
      <c r="N1746" s="23">
        <f t="shared" si="237"/>
        <v>2600</v>
      </c>
      <c r="O1746" s="21">
        <f t="shared" si="242"/>
        <v>0.19783790258583239</v>
      </c>
      <c r="P1746" s="24">
        <v>25000</v>
      </c>
      <c r="Q1746" s="18">
        <f t="shared" si="233"/>
        <v>2500</v>
      </c>
      <c r="R1746" s="21">
        <f t="shared" si="243"/>
        <v>0.15176721402483884</v>
      </c>
    </row>
    <row r="1747" spans="1:18" ht="15.5" x14ac:dyDescent="0.45">
      <c r="A1747" s="12" t="s">
        <v>3538</v>
      </c>
      <c r="B1747" s="25" t="s">
        <v>3539</v>
      </c>
      <c r="C1747" s="14" t="s">
        <v>32</v>
      </c>
      <c r="D1747" s="15">
        <v>53939</v>
      </c>
      <c r="E1747" s="16">
        <f t="shared" si="238"/>
        <v>54748.084999999999</v>
      </c>
      <c r="F1747" s="17">
        <f t="shared" si="239"/>
        <v>10949.617</v>
      </c>
      <c r="G1747" s="18">
        <f t="shared" si="240"/>
        <v>0</v>
      </c>
      <c r="H1747" s="18">
        <v>15</v>
      </c>
      <c r="I1747" s="19" t="s">
        <v>29</v>
      </c>
      <c r="J1747" s="32">
        <v>5</v>
      </c>
      <c r="K1747" s="26">
        <v>15000</v>
      </c>
      <c r="L1747" s="21">
        <f t="shared" si="241"/>
        <v>0.36991092930465053</v>
      </c>
      <c r="M1747" s="22">
        <v>72000</v>
      </c>
      <c r="N1747" s="23">
        <f t="shared" si="237"/>
        <v>14400</v>
      </c>
      <c r="O1747" s="21">
        <f t="shared" si="242"/>
        <v>0.31511449213246451</v>
      </c>
      <c r="P1747" s="24">
        <v>69000</v>
      </c>
      <c r="Q1747" s="18">
        <f t="shared" si="233"/>
        <v>13800</v>
      </c>
      <c r="R1747" s="21">
        <f t="shared" si="243"/>
        <v>0.26031805496027849</v>
      </c>
    </row>
    <row r="1748" spans="1:18" ht="15.5" x14ac:dyDescent="0.45">
      <c r="A1748" s="12" t="s">
        <v>3540</v>
      </c>
      <c r="B1748" s="25" t="s">
        <v>3541</v>
      </c>
      <c r="C1748" s="14" t="s">
        <v>32</v>
      </c>
      <c r="D1748" s="84">
        <v>38135</v>
      </c>
      <c r="E1748" s="16">
        <f t="shared" si="238"/>
        <v>38707.025000000001</v>
      </c>
      <c r="F1748" s="17">
        <f t="shared" si="239"/>
        <v>3870.7025000000003</v>
      </c>
      <c r="G1748" s="18">
        <f t="shared" si="240"/>
        <v>0</v>
      </c>
      <c r="H1748" s="18">
        <v>100</v>
      </c>
      <c r="I1748" s="19" t="s">
        <v>29</v>
      </c>
      <c r="J1748" s="32">
        <v>10</v>
      </c>
      <c r="K1748" s="26">
        <v>6000</v>
      </c>
      <c r="L1748" s="21">
        <f t="shared" si="241"/>
        <v>0.55010621456957731</v>
      </c>
      <c r="M1748" s="22">
        <v>47000</v>
      </c>
      <c r="N1748" s="23">
        <f t="shared" si="237"/>
        <v>4700</v>
      </c>
      <c r="O1748" s="21">
        <f t="shared" si="242"/>
        <v>0.21424986807950225</v>
      </c>
      <c r="P1748" s="24">
        <v>45000</v>
      </c>
      <c r="Q1748" s="18">
        <f t="shared" si="233"/>
        <v>4500</v>
      </c>
      <c r="R1748" s="21">
        <f t="shared" si="243"/>
        <v>0.16257966092718301</v>
      </c>
    </row>
    <row r="1749" spans="1:18" ht="15.5" x14ac:dyDescent="0.45">
      <c r="A1749" s="12" t="s">
        <v>3542</v>
      </c>
      <c r="B1749" s="25" t="s">
        <v>3543</v>
      </c>
      <c r="C1749" s="14" t="s">
        <v>32</v>
      </c>
      <c r="D1749" s="15">
        <v>30009</v>
      </c>
      <c r="E1749" s="16">
        <f t="shared" si="238"/>
        <v>30459.134999999998</v>
      </c>
      <c r="F1749" s="17">
        <f t="shared" si="239"/>
        <v>6091.8269999999993</v>
      </c>
      <c r="G1749" s="18">
        <f t="shared" si="240"/>
        <v>0</v>
      </c>
      <c r="H1749" s="18">
        <v>100</v>
      </c>
      <c r="I1749" s="19" t="s">
        <v>29</v>
      </c>
      <c r="J1749" s="32">
        <v>5</v>
      </c>
      <c r="K1749" s="26">
        <v>8000</v>
      </c>
      <c r="L1749" s="21">
        <f t="shared" si="241"/>
        <v>0.31323492935698943</v>
      </c>
      <c r="M1749" s="22">
        <v>37000</v>
      </c>
      <c r="N1749" s="23">
        <f t="shared" si="237"/>
        <v>7400</v>
      </c>
      <c r="O1749" s="21">
        <f t="shared" si="242"/>
        <v>0.21474230965521524</v>
      </c>
      <c r="P1749" s="24">
        <v>35000</v>
      </c>
      <c r="Q1749" s="18">
        <f t="shared" si="233"/>
        <v>7000</v>
      </c>
      <c r="R1749" s="21">
        <f t="shared" si="243"/>
        <v>0.14908056318736576</v>
      </c>
    </row>
    <row r="1750" spans="1:18" ht="15.5" x14ac:dyDescent="0.45">
      <c r="A1750" s="12" t="s">
        <v>3544</v>
      </c>
      <c r="B1750" s="25" t="s">
        <v>3545</v>
      </c>
      <c r="C1750" s="14" t="s">
        <v>24</v>
      </c>
      <c r="D1750" s="15">
        <v>69930</v>
      </c>
      <c r="E1750" s="16">
        <f t="shared" si="238"/>
        <v>70978.95</v>
      </c>
      <c r="F1750" s="17">
        <f t="shared" si="239"/>
        <v>70978.95</v>
      </c>
      <c r="G1750" s="18">
        <f t="shared" si="240"/>
        <v>0</v>
      </c>
      <c r="H1750" s="18">
        <v>1</v>
      </c>
      <c r="I1750" s="32" t="s">
        <v>48</v>
      </c>
      <c r="J1750" s="32">
        <v>1</v>
      </c>
      <c r="K1750" s="26">
        <v>85000</v>
      </c>
      <c r="L1750" s="21">
        <f t="shared" si="241"/>
        <v>0.1975381433509513</v>
      </c>
      <c r="M1750" s="22">
        <v>82000</v>
      </c>
      <c r="N1750" s="23">
        <f t="shared" si="237"/>
        <v>82000</v>
      </c>
      <c r="O1750" s="21">
        <f t="shared" si="242"/>
        <v>0.1552720912326824</v>
      </c>
      <c r="P1750" s="24">
        <v>80000</v>
      </c>
      <c r="Q1750" s="18">
        <f t="shared" si="233"/>
        <v>80000</v>
      </c>
      <c r="R1750" s="21">
        <f t="shared" si="243"/>
        <v>0.12709472315383649</v>
      </c>
    </row>
    <row r="1751" spans="1:18" ht="15.5" x14ac:dyDescent="0.45">
      <c r="A1751" s="12" t="s">
        <v>3546</v>
      </c>
      <c r="B1751" s="25" t="s">
        <v>3547</v>
      </c>
      <c r="C1751" s="14" t="s">
        <v>24</v>
      </c>
      <c r="D1751" s="15">
        <v>78755</v>
      </c>
      <c r="E1751" s="16">
        <f t="shared" si="238"/>
        <v>79936.324999999997</v>
      </c>
      <c r="F1751" s="17">
        <f t="shared" si="239"/>
        <v>79936.324999999997</v>
      </c>
      <c r="G1751" s="18">
        <f t="shared" si="240"/>
        <v>0</v>
      </c>
      <c r="H1751" s="18">
        <v>1</v>
      </c>
      <c r="I1751" s="32" t="s">
        <v>48</v>
      </c>
      <c r="J1751" s="19">
        <v>1</v>
      </c>
      <c r="K1751" s="26">
        <v>95000</v>
      </c>
      <c r="L1751" s="21">
        <f t="shared" si="241"/>
        <v>0.18844592868135987</v>
      </c>
      <c r="M1751" s="22">
        <v>93000</v>
      </c>
      <c r="N1751" s="23">
        <f t="shared" si="237"/>
        <v>93000</v>
      </c>
      <c r="O1751" s="21">
        <f t="shared" si="242"/>
        <v>0.16342601439333124</v>
      </c>
      <c r="P1751" s="24">
        <v>90000</v>
      </c>
      <c r="Q1751" s="18">
        <f t="shared" si="233"/>
        <v>90000</v>
      </c>
      <c r="R1751" s="21">
        <f t="shared" si="243"/>
        <v>0.12589614296128829</v>
      </c>
    </row>
    <row r="1752" spans="1:18" ht="15.5" x14ac:dyDescent="0.45">
      <c r="A1752" s="12" t="s">
        <v>3548</v>
      </c>
      <c r="B1752" s="25" t="s">
        <v>3549</v>
      </c>
      <c r="C1752" s="14" t="s">
        <v>47</v>
      </c>
      <c r="D1752" s="15">
        <v>441225</v>
      </c>
      <c r="E1752" s="16">
        <f t="shared" si="238"/>
        <v>447843.375</v>
      </c>
      <c r="F1752" s="17">
        <f t="shared" si="239"/>
        <v>8956.8675000000003</v>
      </c>
      <c r="G1752" s="18">
        <f t="shared" si="240"/>
        <v>0</v>
      </c>
      <c r="H1752" s="18">
        <v>50</v>
      </c>
      <c r="I1752" s="19" t="s">
        <v>2011</v>
      </c>
      <c r="J1752" s="19">
        <v>50</v>
      </c>
      <c r="K1752" s="26">
        <v>11000</v>
      </c>
      <c r="L1752" s="21">
        <f t="shared" si="241"/>
        <v>0.22810792947422742</v>
      </c>
      <c r="M1752" s="22">
        <v>510000</v>
      </c>
      <c r="N1752" s="23">
        <f t="shared" si="237"/>
        <v>10200</v>
      </c>
      <c r="O1752" s="21">
        <f t="shared" si="242"/>
        <v>0.13879098914882906</v>
      </c>
      <c r="P1752" s="24">
        <v>500000</v>
      </c>
      <c r="Q1752" s="18">
        <f t="shared" si="233"/>
        <v>10000</v>
      </c>
      <c r="R1752" s="21">
        <f t="shared" si="243"/>
        <v>0.11646175406747947</v>
      </c>
    </row>
    <row r="1753" spans="1:18" ht="15.5" x14ac:dyDescent="0.45">
      <c r="A1753" s="12" t="s">
        <v>3550</v>
      </c>
      <c r="B1753" s="25" t="s">
        <v>3551</v>
      </c>
      <c r="C1753" s="14" t="s">
        <v>47</v>
      </c>
      <c r="D1753" s="15">
        <f>72000/24</f>
        <v>3000</v>
      </c>
      <c r="E1753" s="16">
        <f t="shared" si="238"/>
        <v>3045</v>
      </c>
      <c r="F1753" s="17">
        <f t="shared" si="239"/>
        <v>3045</v>
      </c>
      <c r="G1753" s="18">
        <f t="shared" si="240"/>
        <v>0</v>
      </c>
      <c r="H1753" s="18">
        <v>100</v>
      </c>
      <c r="I1753" s="32" t="s">
        <v>48</v>
      </c>
      <c r="J1753" s="32">
        <v>1</v>
      </c>
      <c r="K1753" s="26">
        <v>5000</v>
      </c>
      <c r="L1753" s="21">
        <f t="shared" si="241"/>
        <v>0.64203612479474548</v>
      </c>
      <c r="M1753" s="22">
        <v>5000</v>
      </c>
      <c r="N1753" s="23">
        <f t="shared" si="237"/>
        <v>5000</v>
      </c>
      <c r="O1753" s="21">
        <f t="shared" si="242"/>
        <v>0.64203612479474548</v>
      </c>
      <c r="P1753" s="24">
        <v>3500</v>
      </c>
      <c r="Q1753" s="18">
        <f t="shared" si="233"/>
        <v>3500</v>
      </c>
      <c r="R1753" s="21">
        <f t="shared" si="243"/>
        <v>0.14942528735632185</v>
      </c>
    </row>
    <row r="1754" spans="1:18" ht="15.5" x14ac:dyDescent="0.45">
      <c r="A1754" s="12" t="s">
        <v>3552</v>
      </c>
      <c r="B1754" s="25" t="s">
        <v>3553</v>
      </c>
      <c r="C1754" s="14" t="s">
        <v>32</v>
      </c>
      <c r="D1754" s="15">
        <v>8500</v>
      </c>
      <c r="E1754" s="16">
        <f t="shared" si="238"/>
        <v>8627.5</v>
      </c>
      <c r="F1754" s="17">
        <f t="shared" si="239"/>
        <v>8627.5</v>
      </c>
      <c r="G1754" s="18">
        <f t="shared" si="240"/>
        <v>0</v>
      </c>
      <c r="H1754" s="18">
        <v>50</v>
      </c>
      <c r="I1754" s="19" t="s">
        <v>95</v>
      </c>
      <c r="J1754" s="19">
        <v>1</v>
      </c>
      <c r="K1754" s="26">
        <v>16000</v>
      </c>
      <c r="L1754" s="21">
        <f t="shared" si="241"/>
        <v>0.85453491741524201</v>
      </c>
      <c r="M1754" s="22">
        <v>11000</v>
      </c>
      <c r="N1754" s="23">
        <f t="shared" si="237"/>
        <v>11000</v>
      </c>
      <c r="O1754" s="21">
        <f t="shared" si="242"/>
        <v>0.27499275572297882</v>
      </c>
      <c r="P1754" s="24">
        <v>10500</v>
      </c>
      <c r="Q1754" s="18">
        <f t="shared" si="233"/>
        <v>10500</v>
      </c>
      <c r="R1754" s="21">
        <f t="shared" si="243"/>
        <v>0.21703853955375255</v>
      </c>
    </row>
    <row r="1755" spans="1:18" ht="15.5" x14ac:dyDescent="0.45">
      <c r="A1755" s="12" t="s">
        <v>3554</v>
      </c>
      <c r="B1755" s="25" t="s">
        <v>3555</v>
      </c>
      <c r="C1755" s="14" t="s">
        <v>32</v>
      </c>
      <c r="D1755" s="15">
        <v>8498</v>
      </c>
      <c r="E1755" s="16">
        <f t="shared" si="238"/>
        <v>8625.4699999999993</v>
      </c>
      <c r="F1755" s="17">
        <f t="shared" si="239"/>
        <v>8625.4699999999993</v>
      </c>
      <c r="G1755" s="18">
        <f t="shared" si="240"/>
        <v>0</v>
      </c>
      <c r="H1755" s="18">
        <v>100</v>
      </c>
      <c r="I1755" s="19" t="s">
        <v>95</v>
      </c>
      <c r="J1755" s="19">
        <v>1</v>
      </c>
      <c r="K1755" s="26">
        <v>12000</v>
      </c>
      <c r="L1755" s="21">
        <f t="shared" si="241"/>
        <v>0.39122853595224388</v>
      </c>
      <c r="M1755" s="22">
        <v>11000</v>
      </c>
      <c r="N1755" s="23">
        <f t="shared" si="237"/>
        <v>11000</v>
      </c>
      <c r="O1755" s="21">
        <f t="shared" si="242"/>
        <v>0.27529282462289023</v>
      </c>
      <c r="P1755" s="24">
        <v>10500</v>
      </c>
      <c r="Q1755" s="18">
        <f t="shared" si="233"/>
        <v>10500</v>
      </c>
      <c r="R1755" s="21">
        <f t="shared" si="243"/>
        <v>0.21732496895821338</v>
      </c>
    </row>
    <row r="1756" spans="1:18" ht="15.5" x14ac:dyDescent="0.45">
      <c r="A1756" s="12" t="s">
        <v>3556</v>
      </c>
      <c r="B1756" s="25" t="s">
        <v>3557</v>
      </c>
      <c r="C1756" s="14" t="s">
        <v>32</v>
      </c>
      <c r="D1756" s="15">
        <v>8872</v>
      </c>
      <c r="E1756" s="16">
        <f t="shared" si="238"/>
        <v>9005.08</v>
      </c>
      <c r="F1756" s="17">
        <f t="shared" si="239"/>
        <v>9005.08</v>
      </c>
      <c r="G1756" s="18">
        <f t="shared" si="240"/>
        <v>0</v>
      </c>
      <c r="H1756" s="18">
        <v>50</v>
      </c>
      <c r="I1756" s="19" t="s">
        <v>95</v>
      </c>
      <c r="J1756" s="32">
        <v>1</v>
      </c>
      <c r="K1756" s="26">
        <v>15000</v>
      </c>
      <c r="L1756" s="21">
        <f t="shared" si="241"/>
        <v>0.66572645662226215</v>
      </c>
      <c r="M1756" s="22">
        <v>11000</v>
      </c>
      <c r="N1756" s="23">
        <f t="shared" si="237"/>
        <v>11000</v>
      </c>
      <c r="O1756" s="21">
        <f t="shared" si="242"/>
        <v>0.22153273485632555</v>
      </c>
      <c r="P1756" s="24">
        <v>10500</v>
      </c>
      <c r="Q1756" s="18">
        <f t="shared" si="233"/>
        <v>10500</v>
      </c>
      <c r="R1756" s="21">
        <f t="shared" si="243"/>
        <v>0.16600851963558347</v>
      </c>
    </row>
    <row r="1757" spans="1:18" ht="15.5" x14ac:dyDescent="0.45">
      <c r="A1757" s="12" t="s">
        <v>3558</v>
      </c>
      <c r="B1757" s="25" t="s">
        <v>3559</v>
      </c>
      <c r="C1757" s="14" t="str">
        <f>C1756</f>
        <v>OBAT KERAS</v>
      </c>
      <c r="D1757" s="15">
        <v>14000</v>
      </c>
      <c r="E1757" s="16">
        <f t="shared" si="238"/>
        <v>14210</v>
      </c>
      <c r="F1757" s="17">
        <f t="shared" si="239"/>
        <v>14210</v>
      </c>
      <c r="G1757" s="18">
        <f t="shared" si="240"/>
        <v>0</v>
      </c>
      <c r="H1757" s="18">
        <v>48</v>
      </c>
      <c r="I1757" s="28" t="s">
        <v>95</v>
      </c>
      <c r="J1757" s="32">
        <v>1</v>
      </c>
      <c r="K1757" s="26">
        <v>22000</v>
      </c>
      <c r="L1757" s="21">
        <f t="shared" si="241"/>
        <v>0.54820548909218858</v>
      </c>
      <c r="M1757" s="22">
        <v>18000</v>
      </c>
      <c r="N1757" s="23">
        <f t="shared" si="237"/>
        <v>18000</v>
      </c>
      <c r="O1757" s="21">
        <f t="shared" si="242"/>
        <v>0.26671358198451794</v>
      </c>
      <c r="P1757" s="24">
        <v>18000</v>
      </c>
      <c r="Q1757" s="18">
        <f t="shared" si="233"/>
        <v>18000</v>
      </c>
      <c r="R1757" s="21">
        <f t="shared" si="243"/>
        <v>0.26671358198451794</v>
      </c>
    </row>
    <row r="1758" spans="1:18" ht="15.5" x14ac:dyDescent="0.45">
      <c r="A1758" s="12" t="s">
        <v>3560</v>
      </c>
      <c r="B1758" s="25" t="s">
        <v>3561</v>
      </c>
      <c r="C1758" s="14" t="s">
        <v>24</v>
      </c>
      <c r="D1758" s="15">
        <v>8450</v>
      </c>
      <c r="E1758" s="16">
        <f t="shared" si="238"/>
        <v>8576.75</v>
      </c>
      <c r="F1758" s="17">
        <f t="shared" si="239"/>
        <v>8576.75</v>
      </c>
      <c r="G1758" s="18">
        <f t="shared" si="240"/>
        <v>0</v>
      </c>
      <c r="H1758" s="18">
        <v>300</v>
      </c>
      <c r="I1758" s="19" t="s">
        <v>95</v>
      </c>
      <c r="J1758" s="32">
        <v>1</v>
      </c>
      <c r="K1758" s="26">
        <v>12000</v>
      </c>
      <c r="L1758" s="21">
        <f t="shared" si="241"/>
        <v>0.39913137260617365</v>
      </c>
      <c r="M1758" s="22">
        <v>11000</v>
      </c>
      <c r="N1758" s="23">
        <f t="shared" si="237"/>
        <v>11000</v>
      </c>
      <c r="O1758" s="21">
        <f t="shared" si="242"/>
        <v>0.2825370915556592</v>
      </c>
      <c r="P1758" s="24">
        <v>10500</v>
      </c>
      <c r="Q1758" s="18">
        <f t="shared" si="233"/>
        <v>10500</v>
      </c>
      <c r="R1758" s="21">
        <f t="shared" si="243"/>
        <v>0.22423995103040195</v>
      </c>
    </row>
    <row r="1759" spans="1:18" ht="15.5" x14ac:dyDescent="0.45">
      <c r="A1759" s="12" t="s">
        <v>3562</v>
      </c>
      <c r="B1759" s="25" t="s">
        <v>3563</v>
      </c>
      <c r="C1759" s="14" t="s">
        <v>32</v>
      </c>
      <c r="D1759" s="15">
        <v>7648</v>
      </c>
      <c r="E1759" s="16">
        <f t="shared" si="238"/>
        <v>7762.72</v>
      </c>
      <c r="F1759" s="17">
        <f t="shared" si="239"/>
        <v>7762.72</v>
      </c>
      <c r="G1759" s="18">
        <f t="shared" si="240"/>
        <v>0</v>
      </c>
      <c r="H1759" s="18">
        <v>300</v>
      </c>
      <c r="I1759" s="19" t="s">
        <v>95</v>
      </c>
      <c r="J1759" s="19">
        <v>1</v>
      </c>
      <c r="K1759" s="26">
        <v>15000</v>
      </c>
      <c r="L1759" s="21">
        <f t="shared" si="241"/>
        <v>0.93231238534946503</v>
      </c>
      <c r="M1759" s="22">
        <v>11000</v>
      </c>
      <c r="N1759" s="23">
        <f t="shared" si="237"/>
        <v>11000</v>
      </c>
      <c r="O1759" s="21">
        <f t="shared" si="242"/>
        <v>0.41702908258960775</v>
      </c>
      <c r="P1759" s="24">
        <v>10500</v>
      </c>
      <c r="Q1759" s="18">
        <f t="shared" ref="Q1759:Q1822" si="244">P1759/J1759</f>
        <v>10500</v>
      </c>
      <c r="R1759" s="21">
        <f t="shared" si="243"/>
        <v>0.35261866974462552</v>
      </c>
    </row>
    <row r="1760" spans="1:18" ht="15.5" x14ac:dyDescent="0.45">
      <c r="A1760" s="12" t="s">
        <v>3564</v>
      </c>
      <c r="B1760" s="25" t="s">
        <v>3565</v>
      </c>
      <c r="C1760" s="14" t="s">
        <v>24</v>
      </c>
      <c r="D1760" s="15">
        <v>11349</v>
      </c>
      <c r="E1760" s="16">
        <f t="shared" si="238"/>
        <v>11519.235000000001</v>
      </c>
      <c r="F1760" s="17">
        <f t="shared" si="239"/>
        <v>11519.235000000001</v>
      </c>
      <c r="G1760" s="18">
        <f t="shared" si="240"/>
        <v>0</v>
      </c>
      <c r="H1760" s="18">
        <v>100</v>
      </c>
      <c r="I1760" s="32" t="s">
        <v>48</v>
      </c>
      <c r="J1760" s="19">
        <v>1</v>
      </c>
      <c r="K1760" s="26">
        <v>14000</v>
      </c>
      <c r="L1760" s="21">
        <f t="shared" si="241"/>
        <v>0.21535848517718401</v>
      </c>
      <c r="M1760" s="22">
        <v>13500</v>
      </c>
      <c r="N1760" s="23">
        <f t="shared" si="237"/>
        <v>13500</v>
      </c>
      <c r="O1760" s="21">
        <f t="shared" si="242"/>
        <v>0.17195282499228459</v>
      </c>
      <c r="P1760" s="24">
        <v>13000</v>
      </c>
      <c r="Q1760" s="18">
        <f t="shared" si="244"/>
        <v>13000</v>
      </c>
      <c r="R1760" s="21">
        <f t="shared" si="243"/>
        <v>0.12854716480738515</v>
      </c>
    </row>
    <row r="1761" spans="1:18" ht="15.5" x14ac:dyDescent="0.45">
      <c r="A1761" s="12" t="s">
        <v>3566</v>
      </c>
      <c r="B1761" s="25" t="s">
        <v>3567</v>
      </c>
      <c r="C1761" s="14" t="s">
        <v>24</v>
      </c>
      <c r="D1761" s="31">
        <v>15646</v>
      </c>
      <c r="E1761" s="16">
        <f t="shared" si="238"/>
        <v>15880.69</v>
      </c>
      <c r="F1761" s="17">
        <f t="shared" si="239"/>
        <v>15880.69</v>
      </c>
      <c r="G1761" s="18">
        <f t="shared" si="240"/>
        <v>0</v>
      </c>
      <c r="H1761" s="18">
        <v>100</v>
      </c>
      <c r="I1761" s="32" t="s">
        <v>48</v>
      </c>
      <c r="J1761" s="19">
        <v>1</v>
      </c>
      <c r="K1761" s="26">
        <v>19000</v>
      </c>
      <c r="L1761" s="21">
        <f t="shared" si="241"/>
        <v>0.1964215660654543</v>
      </c>
      <c r="M1761" s="22">
        <v>19000</v>
      </c>
      <c r="N1761" s="23">
        <f t="shared" si="237"/>
        <v>19000</v>
      </c>
      <c r="O1761" s="21">
        <f t="shared" si="242"/>
        <v>0.1964215660654543</v>
      </c>
      <c r="P1761" s="24">
        <v>18000</v>
      </c>
      <c r="Q1761" s="18">
        <f t="shared" si="244"/>
        <v>18000</v>
      </c>
      <c r="R1761" s="21">
        <f t="shared" si="243"/>
        <v>0.13345200995674616</v>
      </c>
    </row>
    <row r="1762" spans="1:18" ht="15.5" x14ac:dyDescent="0.45">
      <c r="A1762" s="12" t="s">
        <v>3568</v>
      </c>
      <c r="B1762" s="25" t="s">
        <v>3569</v>
      </c>
      <c r="C1762" s="14" t="s">
        <v>24</v>
      </c>
      <c r="D1762" s="15">
        <v>31419</v>
      </c>
      <c r="E1762" s="16">
        <f t="shared" si="238"/>
        <v>31890.285</v>
      </c>
      <c r="F1762" s="17">
        <f t="shared" si="239"/>
        <v>31890.285</v>
      </c>
      <c r="G1762" s="18">
        <f t="shared" si="240"/>
        <v>0</v>
      </c>
      <c r="H1762" s="18">
        <v>100</v>
      </c>
      <c r="I1762" s="32" t="s">
        <v>48</v>
      </c>
      <c r="J1762" s="19">
        <v>1</v>
      </c>
      <c r="K1762" s="26">
        <v>38000</v>
      </c>
      <c r="L1762" s="21">
        <f t="shared" si="241"/>
        <v>0.19158546246921282</v>
      </c>
      <c r="M1762" s="22">
        <v>38000</v>
      </c>
      <c r="N1762" s="23">
        <f t="shared" si="237"/>
        <v>38000</v>
      </c>
      <c r="O1762" s="21">
        <f t="shared" si="242"/>
        <v>0.19158546246921282</v>
      </c>
      <c r="P1762" s="24">
        <v>36000</v>
      </c>
      <c r="Q1762" s="18">
        <f t="shared" si="244"/>
        <v>36000</v>
      </c>
      <c r="R1762" s="21">
        <f t="shared" si="243"/>
        <v>0.12887043812872792</v>
      </c>
    </row>
    <row r="1763" spans="1:18" ht="15.5" x14ac:dyDescent="0.45">
      <c r="A1763" s="12" t="s">
        <v>3570</v>
      </c>
      <c r="B1763" s="25" t="s">
        <v>3571</v>
      </c>
      <c r="C1763" s="14" t="s">
        <v>32</v>
      </c>
      <c r="D1763" s="15">
        <v>10074</v>
      </c>
      <c r="E1763" s="16">
        <f t="shared" si="238"/>
        <v>10225.11</v>
      </c>
      <c r="F1763" s="17">
        <f t="shared" si="239"/>
        <v>10225.11</v>
      </c>
      <c r="G1763" s="18">
        <f t="shared" si="240"/>
        <v>0</v>
      </c>
      <c r="H1763" s="18">
        <v>100</v>
      </c>
      <c r="I1763" s="32" t="s">
        <v>48</v>
      </c>
      <c r="J1763" s="19">
        <v>1</v>
      </c>
      <c r="K1763" s="26">
        <v>14000</v>
      </c>
      <c r="L1763" s="21">
        <f t="shared" si="241"/>
        <v>0.36917842448638688</v>
      </c>
      <c r="M1763" s="22">
        <v>12500</v>
      </c>
      <c r="N1763" s="23">
        <f t="shared" si="237"/>
        <v>12500</v>
      </c>
      <c r="O1763" s="21">
        <f t="shared" si="242"/>
        <v>0.2224807361485597</v>
      </c>
      <c r="P1763" s="24">
        <v>12000</v>
      </c>
      <c r="Q1763" s="18">
        <f t="shared" si="244"/>
        <v>12000</v>
      </c>
      <c r="R1763" s="21">
        <f t="shared" si="243"/>
        <v>0.17358150670261732</v>
      </c>
    </row>
    <row r="1764" spans="1:18" ht="15.5" x14ac:dyDescent="0.45">
      <c r="A1764" s="12" t="s">
        <v>3572</v>
      </c>
      <c r="B1764" s="25" t="s">
        <v>3573</v>
      </c>
      <c r="C1764" s="14" t="s">
        <v>32</v>
      </c>
      <c r="D1764" s="15">
        <v>5583</v>
      </c>
      <c r="E1764" s="16">
        <f t="shared" si="238"/>
        <v>5666.7449999999999</v>
      </c>
      <c r="F1764" s="17">
        <f t="shared" si="239"/>
        <v>5666.7449999999999</v>
      </c>
      <c r="G1764" s="18">
        <f t="shared" si="240"/>
        <v>0</v>
      </c>
      <c r="H1764" s="18">
        <v>100</v>
      </c>
      <c r="I1764" s="32" t="s">
        <v>48</v>
      </c>
      <c r="J1764" s="19">
        <v>1</v>
      </c>
      <c r="K1764" s="26">
        <v>10000</v>
      </c>
      <c r="L1764" s="21">
        <f t="shared" si="241"/>
        <v>0.76468148822648629</v>
      </c>
      <c r="M1764" s="22">
        <v>6600</v>
      </c>
      <c r="N1764" s="23">
        <f t="shared" si="237"/>
        <v>6600</v>
      </c>
      <c r="O1764" s="21">
        <f t="shared" si="242"/>
        <v>0.16468978222948097</v>
      </c>
      <c r="P1764" s="24">
        <v>6400</v>
      </c>
      <c r="Q1764" s="18">
        <f t="shared" si="244"/>
        <v>6400</v>
      </c>
      <c r="R1764" s="21">
        <f t="shared" si="243"/>
        <v>0.12939615246495123</v>
      </c>
    </row>
    <row r="1765" spans="1:18" ht="15.5" x14ac:dyDescent="0.45">
      <c r="A1765" s="12" t="s">
        <v>3574</v>
      </c>
      <c r="B1765" s="25" t="s">
        <v>3575</v>
      </c>
      <c r="C1765" s="14" t="s">
        <v>32</v>
      </c>
      <c r="D1765" s="15">
        <v>16738</v>
      </c>
      <c r="E1765" s="16">
        <f t="shared" si="238"/>
        <v>16989.07</v>
      </c>
      <c r="F1765" s="17">
        <f t="shared" si="239"/>
        <v>1698.9069999999999</v>
      </c>
      <c r="G1765" s="18">
        <f t="shared" si="240"/>
        <v>0</v>
      </c>
      <c r="H1765" s="18">
        <v>100</v>
      </c>
      <c r="I1765" s="19" t="s">
        <v>29</v>
      </c>
      <c r="J1765" s="19">
        <v>10</v>
      </c>
      <c r="K1765" s="26">
        <v>4000</v>
      </c>
      <c r="L1765" s="21">
        <f t="shared" si="241"/>
        <v>1.3544549525077005</v>
      </c>
      <c r="M1765" s="22">
        <v>21000</v>
      </c>
      <c r="N1765" s="23">
        <f t="shared" si="237"/>
        <v>2100</v>
      </c>
      <c r="O1765" s="21">
        <f t="shared" si="242"/>
        <v>0.23608885006654284</v>
      </c>
      <c r="P1765" s="24">
        <v>20000</v>
      </c>
      <c r="Q1765" s="18">
        <f t="shared" si="244"/>
        <v>2000</v>
      </c>
      <c r="R1765" s="21">
        <f t="shared" si="243"/>
        <v>0.17722747625385032</v>
      </c>
    </row>
    <row r="1766" spans="1:18" ht="15.5" x14ac:dyDescent="0.45">
      <c r="A1766" s="12" t="s">
        <v>3576</v>
      </c>
      <c r="B1766" s="25" t="s">
        <v>3577</v>
      </c>
      <c r="C1766" s="14" t="s">
        <v>24</v>
      </c>
      <c r="D1766" s="15">
        <v>100479</v>
      </c>
      <c r="E1766" s="16">
        <f t="shared" si="238"/>
        <v>101986.185</v>
      </c>
      <c r="F1766" s="17">
        <f t="shared" si="239"/>
        <v>8498.8487499999992</v>
      </c>
      <c r="G1766" s="18">
        <f t="shared" si="240"/>
        <v>0</v>
      </c>
      <c r="H1766" s="18">
        <v>100</v>
      </c>
      <c r="I1766" s="19" t="s">
        <v>29</v>
      </c>
      <c r="J1766" s="19">
        <v>12</v>
      </c>
      <c r="K1766" s="26">
        <v>11000</v>
      </c>
      <c r="L1766" s="21">
        <f t="shared" si="241"/>
        <v>0.29429294761834668</v>
      </c>
      <c r="M1766" s="22">
        <f>120000</f>
        <v>120000</v>
      </c>
      <c r="N1766" s="23">
        <f t="shared" si="237"/>
        <v>10000</v>
      </c>
      <c r="O1766" s="21">
        <f t="shared" si="242"/>
        <v>0.17662995238031515</v>
      </c>
      <c r="P1766" s="24">
        <f>9500*12</f>
        <v>114000</v>
      </c>
      <c r="Q1766" s="18">
        <f t="shared" si="244"/>
        <v>9500</v>
      </c>
      <c r="R1766" s="21">
        <f t="shared" si="243"/>
        <v>0.1177984547612994</v>
      </c>
    </row>
    <row r="1767" spans="1:18" ht="15.5" x14ac:dyDescent="0.45">
      <c r="A1767" s="12" t="s">
        <v>3578</v>
      </c>
      <c r="B1767" s="25" t="s">
        <v>3579</v>
      </c>
      <c r="C1767" s="14" t="s">
        <v>32</v>
      </c>
      <c r="D1767" s="15">
        <v>101010</v>
      </c>
      <c r="E1767" s="16">
        <f t="shared" si="238"/>
        <v>102525.15</v>
      </c>
      <c r="F1767" s="17">
        <f t="shared" si="239"/>
        <v>10252.514999999999</v>
      </c>
      <c r="G1767" s="18">
        <v>0</v>
      </c>
      <c r="H1767" s="18">
        <v>50</v>
      </c>
      <c r="I1767" s="19" t="s">
        <v>1115</v>
      </c>
      <c r="J1767" s="19">
        <v>10</v>
      </c>
      <c r="K1767" s="26">
        <v>15000</v>
      </c>
      <c r="L1767" s="21">
        <v>0.46305565024776857</v>
      </c>
      <c r="M1767" s="22">
        <v>120000</v>
      </c>
      <c r="N1767" s="23">
        <f t="shared" si="237"/>
        <v>12000</v>
      </c>
      <c r="O1767" s="21">
        <f t="shared" si="242"/>
        <v>0.17044452019821485</v>
      </c>
      <c r="P1767" s="24">
        <v>120000</v>
      </c>
      <c r="Q1767" s="18">
        <f t="shared" si="244"/>
        <v>12000</v>
      </c>
      <c r="R1767" s="21">
        <f t="shared" si="243"/>
        <v>0.17044452019821485</v>
      </c>
    </row>
    <row r="1768" spans="1:18" ht="15.5" x14ac:dyDescent="0.45">
      <c r="A1768" s="12" t="s">
        <v>3580</v>
      </c>
      <c r="B1768" s="25" t="s">
        <v>3581</v>
      </c>
      <c r="C1768" s="14" t="s">
        <v>32</v>
      </c>
      <c r="D1768" s="15">
        <v>5400</v>
      </c>
      <c r="E1768" s="16">
        <f t="shared" si="238"/>
        <v>5481</v>
      </c>
      <c r="F1768" s="17">
        <f t="shared" si="239"/>
        <v>5481</v>
      </c>
      <c r="G1768" s="18">
        <v>0</v>
      </c>
      <c r="H1768" s="18">
        <v>50</v>
      </c>
      <c r="I1768" s="19" t="s">
        <v>48</v>
      </c>
      <c r="J1768" s="19">
        <v>1</v>
      </c>
      <c r="K1768" s="26">
        <v>10000</v>
      </c>
      <c r="L1768" s="21">
        <v>0.46305565024776857</v>
      </c>
      <c r="M1768" s="22">
        <v>6300</v>
      </c>
      <c r="N1768" s="23">
        <f t="shared" si="237"/>
        <v>6300</v>
      </c>
      <c r="O1768" s="21">
        <f t="shared" si="242"/>
        <v>0.14942528735632185</v>
      </c>
      <c r="P1768" s="24">
        <v>6200</v>
      </c>
      <c r="Q1768" s="18">
        <f t="shared" si="244"/>
        <v>6200</v>
      </c>
      <c r="R1768" s="21">
        <f t="shared" si="243"/>
        <v>0.13118044152526911</v>
      </c>
    </row>
    <row r="1769" spans="1:18" ht="15.5" x14ac:dyDescent="0.45">
      <c r="A1769" s="12" t="s">
        <v>3582</v>
      </c>
      <c r="B1769" s="25" t="s">
        <v>3583</v>
      </c>
      <c r="C1769" s="14" t="s">
        <v>24</v>
      </c>
      <c r="D1769" s="15">
        <v>14696</v>
      </c>
      <c r="E1769" s="16">
        <f t="shared" si="238"/>
        <v>14916.44</v>
      </c>
      <c r="F1769" s="17">
        <f t="shared" si="239"/>
        <v>14916.44</v>
      </c>
      <c r="G1769" s="18">
        <f t="shared" ref="G1769:G1832" si="245">F1769*T1769</f>
        <v>0</v>
      </c>
      <c r="H1769" s="18">
        <v>1</v>
      </c>
      <c r="I1769" s="19" t="s">
        <v>72</v>
      </c>
      <c r="J1769" s="32">
        <v>1</v>
      </c>
      <c r="K1769" s="26">
        <v>18000</v>
      </c>
      <c r="L1769" s="21">
        <f t="shared" ref="L1769:L1832" si="246">(K1769-F1769)/F1769</f>
        <v>0.2067222473995135</v>
      </c>
      <c r="M1769" s="22">
        <v>17500</v>
      </c>
      <c r="N1769" s="23">
        <f t="shared" si="237"/>
        <v>17500</v>
      </c>
      <c r="O1769" s="21">
        <f t="shared" si="242"/>
        <v>0.17320218497174925</v>
      </c>
      <c r="P1769" s="24">
        <v>17500</v>
      </c>
      <c r="Q1769" s="18">
        <f t="shared" si="244"/>
        <v>17500</v>
      </c>
      <c r="R1769" s="21">
        <f t="shared" si="243"/>
        <v>0.17320218497174925</v>
      </c>
    </row>
    <row r="1770" spans="1:18" ht="15.5" x14ac:dyDescent="0.45">
      <c r="A1770" s="12" t="s">
        <v>3584</v>
      </c>
      <c r="B1770" s="25" t="s">
        <v>3585</v>
      </c>
      <c r="C1770" s="14" t="s">
        <v>24</v>
      </c>
      <c r="D1770" s="15">
        <v>14847</v>
      </c>
      <c r="E1770" s="16">
        <f t="shared" si="238"/>
        <v>15069.705</v>
      </c>
      <c r="F1770" s="17">
        <f t="shared" si="239"/>
        <v>15069.705</v>
      </c>
      <c r="G1770" s="18">
        <f t="shared" si="245"/>
        <v>0</v>
      </c>
      <c r="H1770" s="18">
        <v>1</v>
      </c>
      <c r="I1770" s="19" t="s">
        <v>72</v>
      </c>
      <c r="J1770" s="28">
        <v>1</v>
      </c>
      <c r="K1770" s="26">
        <v>17000</v>
      </c>
      <c r="L1770" s="21">
        <f t="shared" si="246"/>
        <v>0.12809109401942506</v>
      </c>
      <c r="M1770" s="22">
        <v>17500</v>
      </c>
      <c r="N1770" s="23">
        <f t="shared" si="237"/>
        <v>17500</v>
      </c>
      <c r="O1770" s="21">
        <f t="shared" si="242"/>
        <v>0.16127024384352581</v>
      </c>
      <c r="P1770" s="24">
        <v>17000</v>
      </c>
      <c r="Q1770" s="18">
        <f t="shared" si="244"/>
        <v>17000</v>
      </c>
      <c r="R1770" s="21">
        <f t="shared" si="243"/>
        <v>0.12809109401942506</v>
      </c>
    </row>
    <row r="1771" spans="1:18" ht="15.5" x14ac:dyDescent="0.45">
      <c r="A1771" s="12" t="s">
        <v>3586</v>
      </c>
      <c r="B1771" s="25" t="s">
        <v>3587</v>
      </c>
      <c r="C1771" s="14" t="s">
        <v>24</v>
      </c>
      <c r="D1771" s="15">
        <v>15818</v>
      </c>
      <c r="E1771" s="16">
        <f t="shared" si="238"/>
        <v>16055.27</v>
      </c>
      <c r="F1771" s="17">
        <f t="shared" si="239"/>
        <v>16055.27</v>
      </c>
      <c r="G1771" s="18">
        <f t="shared" si="245"/>
        <v>0</v>
      </c>
      <c r="H1771" s="18">
        <v>2</v>
      </c>
      <c r="I1771" s="19" t="s">
        <v>33</v>
      </c>
      <c r="J1771" s="32">
        <v>1</v>
      </c>
      <c r="K1771" s="26">
        <v>20000</v>
      </c>
      <c r="L1771" s="21">
        <f t="shared" si="246"/>
        <v>0.24569689578562051</v>
      </c>
      <c r="M1771" s="22">
        <v>18500</v>
      </c>
      <c r="N1771" s="23">
        <f t="shared" si="237"/>
        <v>18500</v>
      </c>
      <c r="O1771" s="21">
        <f t="shared" si="242"/>
        <v>0.15226962860169899</v>
      </c>
      <c r="P1771" s="24">
        <v>18500</v>
      </c>
      <c r="Q1771" s="18">
        <f t="shared" si="244"/>
        <v>18500</v>
      </c>
      <c r="R1771" s="21">
        <f t="shared" si="243"/>
        <v>0.15226962860169899</v>
      </c>
    </row>
    <row r="1772" spans="1:18" ht="15.5" x14ac:dyDescent="0.45">
      <c r="A1772" s="12" t="s">
        <v>3588</v>
      </c>
      <c r="B1772" s="25" t="s">
        <v>3589</v>
      </c>
      <c r="C1772" s="14" t="s">
        <v>24</v>
      </c>
      <c r="D1772" s="15">
        <v>17801</v>
      </c>
      <c r="E1772" s="16">
        <f t="shared" si="238"/>
        <v>18068.014999999999</v>
      </c>
      <c r="F1772" s="17">
        <f t="shared" si="239"/>
        <v>18068.014999999999</v>
      </c>
      <c r="G1772" s="18">
        <f t="shared" si="245"/>
        <v>0</v>
      </c>
      <c r="H1772" s="18">
        <v>100</v>
      </c>
      <c r="I1772" s="32" t="s">
        <v>48</v>
      </c>
      <c r="J1772" s="19">
        <v>1</v>
      </c>
      <c r="K1772" s="26">
        <v>23000</v>
      </c>
      <c r="L1772" s="21">
        <f t="shared" si="246"/>
        <v>0.27296772777751183</v>
      </c>
      <c r="M1772" s="22">
        <v>23000</v>
      </c>
      <c r="N1772" s="23">
        <f t="shared" si="237"/>
        <v>23000</v>
      </c>
      <c r="O1772" s="21">
        <f t="shared" si="242"/>
        <v>0.27296772777751183</v>
      </c>
      <c r="P1772" s="24">
        <v>22000</v>
      </c>
      <c r="Q1772" s="18">
        <f t="shared" si="244"/>
        <v>22000</v>
      </c>
      <c r="R1772" s="21">
        <f t="shared" si="243"/>
        <v>0.2176213048306635</v>
      </c>
    </row>
    <row r="1773" spans="1:18" ht="15.5" x14ac:dyDescent="0.45">
      <c r="A1773" s="12" t="s">
        <v>3590</v>
      </c>
      <c r="B1773" s="25" t="s">
        <v>3591</v>
      </c>
      <c r="C1773" s="14" t="s">
        <v>24</v>
      </c>
      <c r="D1773" s="15">
        <v>17801</v>
      </c>
      <c r="E1773" s="16">
        <f t="shared" si="238"/>
        <v>18068.014999999999</v>
      </c>
      <c r="F1773" s="17">
        <f t="shared" si="239"/>
        <v>18068.014999999999</v>
      </c>
      <c r="G1773" s="18">
        <f t="shared" si="245"/>
        <v>0</v>
      </c>
      <c r="H1773" s="18">
        <v>100</v>
      </c>
      <c r="I1773" s="32" t="s">
        <v>48</v>
      </c>
      <c r="J1773" s="19">
        <v>1</v>
      </c>
      <c r="K1773" s="26">
        <v>22000</v>
      </c>
      <c r="L1773" s="21">
        <f t="shared" si="246"/>
        <v>0.2176213048306635</v>
      </c>
      <c r="M1773" s="22">
        <v>21000</v>
      </c>
      <c r="N1773" s="23">
        <f t="shared" si="237"/>
        <v>21000</v>
      </c>
      <c r="O1773" s="21">
        <f t="shared" si="242"/>
        <v>0.16227488188381517</v>
      </c>
      <c r="P1773" s="24">
        <v>20000</v>
      </c>
      <c r="Q1773" s="18">
        <f t="shared" si="244"/>
        <v>20000</v>
      </c>
      <c r="R1773" s="21">
        <f t="shared" si="243"/>
        <v>0.10692845893696683</v>
      </c>
    </row>
    <row r="1774" spans="1:18" ht="15.5" x14ac:dyDescent="0.45">
      <c r="A1774" s="12" t="s">
        <v>3592</v>
      </c>
      <c r="B1774" s="25" t="s">
        <v>3593</v>
      </c>
      <c r="C1774" s="14" t="s">
        <v>24</v>
      </c>
      <c r="D1774" s="28">
        <v>22701</v>
      </c>
      <c r="E1774" s="16">
        <f t="shared" si="238"/>
        <v>23041.514999999999</v>
      </c>
      <c r="F1774" s="17">
        <f t="shared" si="239"/>
        <v>23041.514999999999</v>
      </c>
      <c r="G1774" s="18">
        <f t="shared" si="245"/>
        <v>0</v>
      </c>
      <c r="H1774" s="18">
        <v>2</v>
      </c>
      <c r="I1774" s="42" t="s">
        <v>48</v>
      </c>
      <c r="J1774" s="42">
        <v>1</v>
      </c>
      <c r="K1774" s="29">
        <v>28000</v>
      </c>
      <c r="L1774" s="21">
        <f t="shared" si="246"/>
        <v>0.21519787218852582</v>
      </c>
      <c r="M1774" s="30">
        <v>27000</v>
      </c>
      <c r="N1774" s="23">
        <f t="shared" si="237"/>
        <v>27000</v>
      </c>
      <c r="O1774" s="21">
        <f t="shared" si="242"/>
        <v>0.17179794818179275</v>
      </c>
      <c r="P1774" s="24">
        <v>26000</v>
      </c>
      <c r="Q1774" s="18">
        <f t="shared" si="244"/>
        <v>26000</v>
      </c>
      <c r="R1774" s="21">
        <f t="shared" si="243"/>
        <v>0.12839802417505969</v>
      </c>
    </row>
    <row r="1775" spans="1:18" ht="15.5" x14ac:dyDescent="0.45">
      <c r="A1775" s="12" t="s">
        <v>3594</v>
      </c>
      <c r="B1775" s="25" t="s">
        <v>3595</v>
      </c>
      <c r="C1775" s="14" t="s">
        <v>24</v>
      </c>
      <c r="D1775" s="15">
        <v>17801</v>
      </c>
      <c r="E1775" s="16">
        <f t="shared" si="238"/>
        <v>18068.014999999999</v>
      </c>
      <c r="F1775" s="17">
        <f t="shared" si="239"/>
        <v>18068.014999999999</v>
      </c>
      <c r="G1775" s="18">
        <f t="shared" si="245"/>
        <v>0</v>
      </c>
      <c r="H1775" s="18">
        <v>100</v>
      </c>
      <c r="I1775" s="32" t="s">
        <v>48</v>
      </c>
      <c r="J1775" s="32">
        <v>1</v>
      </c>
      <c r="K1775" s="26">
        <v>22000</v>
      </c>
      <c r="L1775" s="21">
        <f t="shared" si="246"/>
        <v>0.2176213048306635</v>
      </c>
      <c r="M1775" s="22">
        <v>22000</v>
      </c>
      <c r="N1775" s="23">
        <f t="shared" si="237"/>
        <v>22000</v>
      </c>
      <c r="O1775" s="21">
        <f t="shared" si="242"/>
        <v>0.2176213048306635</v>
      </c>
      <c r="P1775" s="24">
        <v>21000</v>
      </c>
      <c r="Q1775" s="18">
        <f t="shared" si="244"/>
        <v>21000</v>
      </c>
      <c r="R1775" s="21">
        <f t="shared" si="243"/>
        <v>0.16227488188381517</v>
      </c>
    </row>
    <row r="1776" spans="1:18" ht="15.5" x14ac:dyDescent="0.45">
      <c r="A1776" s="12" t="s">
        <v>3596</v>
      </c>
      <c r="B1776" s="25" t="s">
        <v>3597</v>
      </c>
      <c r="C1776" s="14" t="s">
        <v>24</v>
      </c>
      <c r="D1776" s="15">
        <v>17807</v>
      </c>
      <c r="E1776" s="16">
        <f t="shared" si="238"/>
        <v>18074.105</v>
      </c>
      <c r="F1776" s="17">
        <f t="shared" si="239"/>
        <v>18074.105</v>
      </c>
      <c r="G1776" s="18">
        <f t="shared" si="245"/>
        <v>0</v>
      </c>
      <c r="H1776" s="18">
        <v>100</v>
      </c>
      <c r="I1776" s="32" t="s">
        <v>48</v>
      </c>
      <c r="J1776" s="32">
        <v>1</v>
      </c>
      <c r="K1776" s="26">
        <v>22000</v>
      </c>
      <c r="L1776" s="21">
        <f t="shared" si="246"/>
        <v>0.21721103202620548</v>
      </c>
      <c r="M1776" s="22">
        <v>21000</v>
      </c>
      <c r="N1776" s="23">
        <f t="shared" si="237"/>
        <v>21000</v>
      </c>
      <c r="O1776" s="21">
        <f t="shared" si="242"/>
        <v>0.16188325784319613</v>
      </c>
      <c r="P1776" s="24">
        <v>20000</v>
      </c>
      <c r="Q1776" s="18">
        <f t="shared" si="244"/>
        <v>20000</v>
      </c>
      <c r="R1776" s="21">
        <f t="shared" si="243"/>
        <v>0.1065554836601868</v>
      </c>
    </row>
    <row r="1777" spans="1:18" ht="15.5" x14ac:dyDescent="0.45">
      <c r="A1777" s="12" t="s">
        <v>3598</v>
      </c>
      <c r="B1777" s="25" t="s">
        <v>3599</v>
      </c>
      <c r="C1777" s="14" t="s">
        <v>24</v>
      </c>
      <c r="D1777" s="15">
        <v>15016</v>
      </c>
      <c r="E1777" s="16">
        <f t="shared" si="238"/>
        <v>15241.24</v>
      </c>
      <c r="F1777" s="17">
        <f t="shared" si="239"/>
        <v>15241.24</v>
      </c>
      <c r="G1777" s="18">
        <f t="shared" si="245"/>
        <v>0</v>
      </c>
      <c r="H1777" s="18">
        <v>2</v>
      </c>
      <c r="I1777" s="32" t="s">
        <v>48</v>
      </c>
      <c r="J1777" s="19">
        <v>1</v>
      </c>
      <c r="K1777" s="29">
        <v>20000</v>
      </c>
      <c r="L1777" s="21">
        <f t="shared" si="246"/>
        <v>0.31222918870118183</v>
      </c>
      <c r="M1777" s="30">
        <v>18500</v>
      </c>
      <c r="N1777" s="23">
        <f t="shared" si="237"/>
        <v>18500</v>
      </c>
      <c r="O1777" s="21">
        <f t="shared" si="242"/>
        <v>0.21381199954859317</v>
      </c>
      <c r="P1777" s="24">
        <v>18000</v>
      </c>
      <c r="Q1777" s="18">
        <f t="shared" si="244"/>
        <v>18000</v>
      </c>
      <c r="R1777" s="21">
        <f t="shared" si="243"/>
        <v>0.18100626983106363</v>
      </c>
    </row>
    <row r="1778" spans="1:18" ht="15.5" x14ac:dyDescent="0.45">
      <c r="A1778" s="12" t="s">
        <v>3600</v>
      </c>
      <c r="B1778" s="25" t="s">
        <v>3601</v>
      </c>
      <c r="C1778" s="14" t="s">
        <v>24</v>
      </c>
      <c r="D1778" s="15">
        <v>32112</v>
      </c>
      <c r="E1778" s="16">
        <f t="shared" si="238"/>
        <v>32593.68</v>
      </c>
      <c r="F1778" s="17">
        <f t="shared" si="239"/>
        <v>32593.68</v>
      </c>
      <c r="G1778" s="18">
        <f t="shared" si="245"/>
        <v>0</v>
      </c>
      <c r="H1778" s="18">
        <v>2</v>
      </c>
      <c r="I1778" s="32" t="s">
        <v>48</v>
      </c>
      <c r="J1778" s="19">
        <v>1</v>
      </c>
      <c r="K1778" s="29">
        <v>39000</v>
      </c>
      <c r="L1778" s="21">
        <f t="shared" si="246"/>
        <v>0.1965509877988616</v>
      </c>
      <c r="M1778" s="30">
        <v>37000</v>
      </c>
      <c r="N1778" s="23">
        <f t="shared" si="237"/>
        <v>37000</v>
      </c>
      <c r="O1778" s="21">
        <f t="shared" si="242"/>
        <v>0.13518939868097127</v>
      </c>
      <c r="P1778" s="24">
        <v>37000</v>
      </c>
      <c r="Q1778" s="18">
        <f t="shared" si="244"/>
        <v>37000</v>
      </c>
      <c r="R1778" s="21">
        <f t="shared" si="243"/>
        <v>0.13518939868097127</v>
      </c>
    </row>
    <row r="1779" spans="1:18" ht="15.5" x14ac:dyDescent="0.45">
      <c r="A1779" s="12" t="s">
        <v>3602</v>
      </c>
      <c r="B1779" s="25" t="s">
        <v>3603</v>
      </c>
      <c r="C1779" s="14" t="s">
        <v>32</v>
      </c>
      <c r="D1779" s="15">
        <v>87250</v>
      </c>
      <c r="E1779" s="16">
        <f t="shared" si="238"/>
        <v>88558.75</v>
      </c>
      <c r="F1779" s="17">
        <f t="shared" si="239"/>
        <v>8855.875</v>
      </c>
      <c r="G1779" s="18">
        <f t="shared" si="245"/>
        <v>0</v>
      </c>
      <c r="H1779" s="18">
        <v>100</v>
      </c>
      <c r="I1779" s="19" t="s">
        <v>29</v>
      </c>
      <c r="J1779" s="19">
        <v>10</v>
      </c>
      <c r="K1779" s="26">
        <v>11000</v>
      </c>
      <c r="L1779" s="21">
        <f t="shared" si="246"/>
        <v>0.24211328637768714</v>
      </c>
      <c r="M1779" s="22">
        <v>105000</v>
      </c>
      <c r="N1779" s="23">
        <f t="shared" si="237"/>
        <v>10500</v>
      </c>
      <c r="O1779" s="21">
        <f t="shared" si="242"/>
        <v>0.18565359154233771</v>
      </c>
      <c r="P1779" s="24">
        <v>105000</v>
      </c>
      <c r="Q1779" s="18">
        <f t="shared" si="244"/>
        <v>10500</v>
      </c>
      <c r="R1779" s="21">
        <f t="shared" si="243"/>
        <v>0.18565359154233771</v>
      </c>
    </row>
    <row r="1780" spans="1:18" ht="15.5" x14ac:dyDescent="0.45">
      <c r="A1780" s="12" t="s">
        <v>3604</v>
      </c>
      <c r="B1780" s="25" t="s">
        <v>3605</v>
      </c>
      <c r="C1780" s="14" t="s">
        <v>32</v>
      </c>
      <c r="D1780" s="15">
        <v>8214</v>
      </c>
      <c r="E1780" s="16">
        <f t="shared" si="238"/>
        <v>8337.2099999999991</v>
      </c>
      <c r="F1780" s="17">
        <f t="shared" si="239"/>
        <v>8337.2099999999991</v>
      </c>
      <c r="G1780" s="18">
        <f t="shared" si="245"/>
        <v>0</v>
      </c>
      <c r="H1780" s="18">
        <v>100</v>
      </c>
      <c r="I1780" s="32" t="s">
        <v>48</v>
      </c>
      <c r="J1780" s="19">
        <v>1</v>
      </c>
      <c r="K1780" s="26">
        <v>10000</v>
      </c>
      <c r="L1780" s="21">
        <f t="shared" si="246"/>
        <v>0.19944201957249499</v>
      </c>
      <c r="M1780" s="22">
        <v>9600</v>
      </c>
      <c r="N1780" s="23">
        <f t="shared" si="237"/>
        <v>9600</v>
      </c>
      <c r="O1780" s="21">
        <f t="shared" si="242"/>
        <v>0.1514643387895952</v>
      </c>
      <c r="P1780" s="24">
        <v>9300</v>
      </c>
      <c r="Q1780" s="18">
        <f t="shared" si="244"/>
        <v>9300</v>
      </c>
      <c r="R1780" s="21">
        <f t="shared" si="243"/>
        <v>0.11548107820242035</v>
      </c>
    </row>
    <row r="1781" spans="1:18" ht="15.5" x14ac:dyDescent="0.45">
      <c r="A1781" s="12" t="s">
        <v>3606</v>
      </c>
      <c r="B1781" s="25" t="s">
        <v>3607</v>
      </c>
      <c r="C1781" s="14" t="s">
        <v>32</v>
      </c>
      <c r="D1781" s="15">
        <v>5939</v>
      </c>
      <c r="E1781" s="16">
        <f t="shared" si="238"/>
        <v>6028.085</v>
      </c>
      <c r="F1781" s="17">
        <f t="shared" si="239"/>
        <v>6028.085</v>
      </c>
      <c r="G1781" s="18">
        <f t="shared" si="245"/>
        <v>0</v>
      </c>
      <c r="H1781" s="18">
        <v>50</v>
      </c>
      <c r="I1781" s="32" t="s">
        <v>48</v>
      </c>
      <c r="J1781" s="19">
        <v>1</v>
      </c>
      <c r="K1781" s="29">
        <v>10000</v>
      </c>
      <c r="L1781" s="21">
        <f t="shared" si="246"/>
        <v>0.65890162464530611</v>
      </c>
      <c r="M1781" s="30">
        <v>7000</v>
      </c>
      <c r="N1781" s="23">
        <f t="shared" si="237"/>
        <v>7000</v>
      </c>
      <c r="O1781" s="21">
        <f t="shared" si="242"/>
        <v>0.16123113725171426</v>
      </c>
      <c r="P1781" s="24">
        <v>6800</v>
      </c>
      <c r="Q1781" s="18">
        <f t="shared" si="244"/>
        <v>6800</v>
      </c>
      <c r="R1781" s="21">
        <f t="shared" si="243"/>
        <v>0.12805310475880813</v>
      </c>
    </row>
    <row r="1782" spans="1:18" ht="15.5" x14ac:dyDescent="0.45">
      <c r="A1782" s="12" t="s">
        <v>3608</v>
      </c>
      <c r="B1782" s="25" t="s">
        <v>3609</v>
      </c>
      <c r="C1782" s="14" t="s">
        <v>32</v>
      </c>
      <c r="D1782" s="15">
        <v>9295</v>
      </c>
      <c r="E1782" s="16">
        <f t="shared" si="238"/>
        <v>9434.4249999999993</v>
      </c>
      <c r="F1782" s="17">
        <f t="shared" si="239"/>
        <v>943.44249999999988</v>
      </c>
      <c r="G1782" s="18">
        <f t="shared" si="245"/>
        <v>0</v>
      </c>
      <c r="H1782" s="18">
        <v>100</v>
      </c>
      <c r="I1782" s="19" t="s">
        <v>29</v>
      </c>
      <c r="J1782" s="19">
        <v>10</v>
      </c>
      <c r="K1782" s="26">
        <v>2000</v>
      </c>
      <c r="L1782" s="21">
        <f t="shared" si="246"/>
        <v>1.1198960191002634</v>
      </c>
      <c r="M1782" s="22">
        <v>17000</v>
      </c>
      <c r="N1782" s="23">
        <f t="shared" si="237"/>
        <v>1700</v>
      </c>
      <c r="O1782" s="21">
        <f t="shared" si="242"/>
        <v>0.80191161623522389</v>
      </c>
      <c r="P1782" s="24">
        <v>16500</v>
      </c>
      <c r="Q1782" s="18">
        <f t="shared" si="244"/>
        <v>1650</v>
      </c>
      <c r="R1782" s="21">
        <f t="shared" si="243"/>
        <v>0.74891421575771733</v>
      </c>
    </row>
    <row r="1783" spans="1:18" ht="15.5" x14ac:dyDescent="0.45">
      <c r="A1783" s="12" t="s">
        <v>3610</v>
      </c>
      <c r="B1783" s="25" t="s">
        <v>3611</v>
      </c>
      <c r="C1783" s="14" t="s">
        <v>32</v>
      </c>
      <c r="D1783" s="15">
        <v>11211</v>
      </c>
      <c r="E1783" s="16">
        <f t="shared" si="238"/>
        <v>11379.165000000001</v>
      </c>
      <c r="F1783" s="17">
        <f t="shared" si="239"/>
        <v>1137.9165</v>
      </c>
      <c r="G1783" s="18">
        <f t="shared" si="245"/>
        <v>0</v>
      </c>
      <c r="H1783" s="18">
        <v>100</v>
      </c>
      <c r="I1783" s="19" t="s">
        <v>29</v>
      </c>
      <c r="J1783" s="32">
        <v>10</v>
      </c>
      <c r="K1783" s="26">
        <v>2000</v>
      </c>
      <c r="L1783" s="21">
        <f t="shared" si="246"/>
        <v>0.75759820689830926</v>
      </c>
      <c r="M1783" s="22">
        <v>14000</v>
      </c>
      <c r="N1783" s="23">
        <f t="shared" si="237"/>
        <v>1400</v>
      </c>
      <c r="O1783" s="21">
        <f t="shared" si="242"/>
        <v>0.23031874482881648</v>
      </c>
      <c r="P1783" s="24">
        <v>13000</v>
      </c>
      <c r="Q1783" s="18">
        <f t="shared" si="244"/>
        <v>1300</v>
      </c>
      <c r="R1783" s="21">
        <f t="shared" si="243"/>
        <v>0.14243883448390102</v>
      </c>
    </row>
    <row r="1784" spans="1:18" ht="15.5" x14ac:dyDescent="0.45">
      <c r="A1784" s="12" t="s">
        <v>3612</v>
      </c>
      <c r="B1784" s="25" t="s">
        <v>3613</v>
      </c>
      <c r="C1784" s="14" t="s">
        <v>32</v>
      </c>
      <c r="D1784" s="15">
        <v>17720</v>
      </c>
      <c r="E1784" s="16">
        <f t="shared" si="238"/>
        <v>17985.8</v>
      </c>
      <c r="F1784" s="17">
        <f t="shared" si="239"/>
        <v>1798.58</v>
      </c>
      <c r="G1784" s="18">
        <f t="shared" si="245"/>
        <v>0</v>
      </c>
      <c r="H1784" s="18">
        <v>100</v>
      </c>
      <c r="I1784" s="19" t="s">
        <v>29</v>
      </c>
      <c r="J1784" s="19">
        <v>10</v>
      </c>
      <c r="K1784" s="26">
        <v>3000</v>
      </c>
      <c r="L1784" s="21">
        <f t="shared" si="246"/>
        <v>0.66798251954319521</v>
      </c>
      <c r="M1784" s="22">
        <v>25000</v>
      </c>
      <c r="N1784" s="23">
        <f t="shared" si="237"/>
        <v>2500</v>
      </c>
      <c r="O1784" s="21">
        <f t="shared" si="242"/>
        <v>0.38998543295266269</v>
      </c>
      <c r="P1784" s="24">
        <v>23000</v>
      </c>
      <c r="Q1784" s="18">
        <f t="shared" si="244"/>
        <v>2300</v>
      </c>
      <c r="R1784" s="21">
        <f t="shared" si="243"/>
        <v>0.2787865983164497</v>
      </c>
    </row>
    <row r="1785" spans="1:18" ht="15.5" x14ac:dyDescent="0.45">
      <c r="A1785" s="12" t="s">
        <v>3614</v>
      </c>
      <c r="B1785" s="25" t="s">
        <v>3615</v>
      </c>
      <c r="C1785" s="14" t="s">
        <v>32</v>
      </c>
      <c r="D1785" s="15">
        <v>15140</v>
      </c>
      <c r="E1785" s="16">
        <f t="shared" si="238"/>
        <v>15367.1</v>
      </c>
      <c r="F1785" s="17">
        <f t="shared" si="239"/>
        <v>1536.71</v>
      </c>
      <c r="G1785" s="18">
        <f t="shared" si="245"/>
        <v>0</v>
      </c>
      <c r="H1785" s="18">
        <v>100</v>
      </c>
      <c r="I1785" s="28" t="s">
        <v>29</v>
      </c>
      <c r="J1785" s="19">
        <v>10</v>
      </c>
      <c r="K1785" s="29">
        <v>2000</v>
      </c>
      <c r="L1785" s="21">
        <f t="shared" si="246"/>
        <v>0.30148173695752611</v>
      </c>
      <c r="M1785" s="30">
        <v>18000</v>
      </c>
      <c r="N1785" s="23">
        <f t="shared" si="237"/>
        <v>1800</v>
      </c>
      <c r="O1785" s="21">
        <f t="shared" si="242"/>
        <v>0.17133356326177351</v>
      </c>
      <c r="P1785" s="24">
        <v>17500</v>
      </c>
      <c r="Q1785" s="18">
        <f t="shared" si="244"/>
        <v>1750</v>
      </c>
      <c r="R1785" s="21">
        <f t="shared" si="243"/>
        <v>0.13879651983783534</v>
      </c>
    </row>
    <row r="1786" spans="1:18" ht="15.5" x14ac:dyDescent="0.45">
      <c r="A1786" s="12" t="s">
        <v>3616</v>
      </c>
      <c r="B1786" s="25" t="s">
        <v>3617</v>
      </c>
      <c r="C1786" s="14" t="s">
        <v>32</v>
      </c>
      <c r="D1786" s="15">
        <v>13000</v>
      </c>
      <c r="E1786" s="16">
        <f t="shared" si="238"/>
        <v>13195</v>
      </c>
      <c r="F1786" s="17">
        <f t="shared" si="239"/>
        <v>1319.5</v>
      </c>
      <c r="G1786" s="18">
        <f t="shared" si="245"/>
        <v>0</v>
      </c>
      <c r="H1786" s="18">
        <v>100</v>
      </c>
      <c r="I1786" s="19" t="s">
        <v>29</v>
      </c>
      <c r="J1786" s="19">
        <v>10</v>
      </c>
      <c r="K1786" s="26">
        <v>2500</v>
      </c>
      <c r="L1786" s="21">
        <f t="shared" si="246"/>
        <v>0.89465706707086012</v>
      </c>
      <c r="M1786" s="22">
        <v>16000</v>
      </c>
      <c r="N1786" s="23">
        <f t="shared" si="237"/>
        <v>1600</v>
      </c>
      <c r="O1786" s="21">
        <f t="shared" si="242"/>
        <v>0.21258052292535051</v>
      </c>
      <c r="P1786" s="24">
        <v>15000</v>
      </c>
      <c r="Q1786" s="18">
        <f t="shared" si="244"/>
        <v>1500</v>
      </c>
      <c r="R1786" s="21">
        <f t="shared" si="243"/>
        <v>0.1367942402425161</v>
      </c>
    </row>
    <row r="1787" spans="1:18" ht="15.5" x14ac:dyDescent="0.45">
      <c r="A1787" s="12" t="s">
        <v>3618</v>
      </c>
      <c r="B1787" s="25" t="s">
        <v>3619</v>
      </c>
      <c r="C1787" s="14" t="s">
        <v>32</v>
      </c>
      <c r="D1787" s="15">
        <v>12476</v>
      </c>
      <c r="E1787" s="16">
        <f t="shared" si="238"/>
        <v>12663.14</v>
      </c>
      <c r="F1787" s="17">
        <f t="shared" si="239"/>
        <v>1266.3139999999999</v>
      </c>
      <c r="G1787" s="18">
        <f t="shared" si="245"/>
        <v>0</v>
      </c>
      <c r="H1787" s="18">
        <v>100</v>
      </c>
      <c r="I1787" s="19" t="s">
        <v>29</v>
      </c>
      <c r="J1787" s="19">
        <v>10</v>
      </c>
      <c r="K1787" s="26">
        <v>2500</v>
      </c>
      <c r="L1787" s="21">
        <f t="shared" si="246"/>
        <v>0.97423387880099277</v>
      </c>
      <c r="M1787" s="22">
        <v>16000</v>
      </c>
      <c r="N1787" s="23">
        <f t="shared" si="237"/>
        <v>1600</v>
      </c>
      <c r="O1787" s="21">
        <f t="shared" si="242"/>
        <v>0.26350968243263534</v>
      </c>
      <c r="P1787" s="24">
        <v>15000</v>
      </c>
      <c r="Q1787" s="18">
        <f t="shared" si="244"/>
        <v>1500</v>
      </c>
      <c r="R1787" s="21">
        <f t="shared" si="243"/>
        <v>0.18454032728059563</v>
      </c>
    </row>
    <row r="1788" spans="1:18" ht="15.5" x14ac:dyDescent="0.45">
      <c r="A1788" s="12" t="s">
        <v>3620</v>
      </c>
      <c r="B1788" s="25" t="s">
        <v>3621</v>
      </c>
      <c r="C1788" s="14" t="s">
        <v>32</v>
      </c>
      <c r="D1788" s="15">
        <v>32758</v>
      </c>
      <c r="E1788" s="16">
        <f t="shared" si="238"/>
        <v>33249.370000000003</v>
      </c>
      <c r="F1788" s="17">
        <f t="shared" si="239"/>
        <v>3324.9370000000004</v>
      </c>
      <c r="G1788" s="18">
        <f t="shared" si="245"/>
        <v>0</v>
      </c>
      <c r="H1788" s="18">
        <v>100</v>
      </c>
      <c r="I1788" s="19" t="s">
        <v>29</v>
      </c>
      <c r="J1788" s="32">
        <v>10</v>
      </c>
      <c r="K1788" s="26">
        <v>4000</v>
      </c>
      <c r="L1788" s="21">
        <f t="shared" si="246"/>
        <v>0.20303031305555552</v>
      </c>
      <c r="M1788" s="22">
        <v>39000</v>
      </c>
      <c r="N1788" s="23">
        <f t="shared" si="237"/>
        <v>3900</v>
      </c>
      <c r="O1788" s="21">
        <f t="shared" si="242"/>
        <v>0.17295455522916661</v>
      </c>
      <c r="P1788" s="24">
        <v>37500</v>
      </c>
      <c r="Q1788" s="18">
        <f t="shared" si="244"/>
        <v>3750</v>
      </c>
      <c r="R1788" s="21">
        <f t="shared" si="243"/>
        <v>0.12784091848958329</v>
      </c>
    </row>
    <row r="1789" spans="1:18" ht="15.5" x14ac:dyDescent="0.45">
      <c r="A1789" s="12" t="s">
        <v>3622</v>
      </c>
      <c r="B1789" s="25" t="s">
        <v>3623</v>
      </c>
      <c r="C1789" s="14" t="s">
        <v>32</v>
      </c>
      <c r="D1789" s="15">
        <v>15832</v>
      </c>
      <c r="E1789" s="16">
        <f t="shared" si="238"/>
        <v>16069.48</v>
      </c>
      <c r="F1789" s="17">
        <f t="shared" si="239"/>
        <v>1606.9479999999999</v>
      </c>
      <c r="G1789" s="18">
        <f t="shared" si="245"/>
        <v>0</v>
      </c>
      <c r="H1789" s="18">
        <v>100</v>
      </c>
      <c r="I1789" s="19" t="s">
        <v>29</v>
      </c>
      <c r="J1789" s="19">
        <v>10</v>
      </c>
      <c r="K1789" s="26">
        <v>3000</v>
      </c>
      <c r="L1789" s="21">
        <f t="shared" si="246"/>
        <v>0.86689301707335908</v>
      </c>
      <c r="M1789" s="22">
        <v>20000</v>
      </c>
      <c r="N1789" s="23">
        <f t="shared" si="237"/>
        <v>2000</v>
      </c>
      <c r="O1789" s="21">
        <f t="shared" si="242"/>
        <v>0.24459534471557273</v>
      </c>
      <c r="P1789" s="24">
        <v>19000</v>
      </c>
      <c r="Q1789" s="18">
        <f t="shared" si="244"/>
        <v>1900</v>
      </c>
      <c r="R1789" s="21">
        <f t="shared" si="243"/>
        <v>0.18236557747979409</v>
      </c>
    </row>
    <row r="1790" spans="1:18" ht="15.5" x14ac:dyDescent="0.45">
      <c r="A1790" s="12" t="s">
        <v>3624</v>
      </c>
      <c r="B1790" s="25" t="s">
        <v>3625</v>
      </c>
      <c r="C1790" s="14" t="s">
        <v>24</v>
      </c>
      <c r="D1790" s="15">
        <v>4463</v>
      </c>
      <c r="E1790" s="16">
        <f t="shared" si="238"/>
        <v>4529.9449999999997</v>
      </c>
      <c r="F1790" s="17">
        <f t="shared" si="239"/>
        <v>4529.9449999999997</v>
      </c>
      <c r="G1790" s="18">
        <f t="shared" si="245"/>
        <v>0</v>
      </c>
      <c r="H1790" s="18">
        <v>100</v>
      </c>
      <c r="I1790" s="19" t="s">
        <v>33</v>
      </c>
      <c r="J1790" s="32">
        <v>1</v>
      </c>
      <c r="K1790" s="26">
        <v>7000</v>
      </c>
      <c r="L1790" s="21">
        <f t="shared" si="246"/>
        <v>0.54527262472281679</v>
      </c>
      <c r="M1790" s="22">
        <v>5500</v>
      </c>
      <c r="N1790" s="23">
        <f t="shared" si="237"/>
        <v>5500</v>
      </c>
      <c r="O1790" s="21">
        <f t="shared" si="242"/>
        <v>0.21414277656792749</v>
      </c>
      <c r="P1790" s="24">
        <v>5200</v>
      </c>
      <c r="Q1790" s="18">
        <f t="shared" si="244"/>
        <v>5200</v>
      </c>
      <c r="R1790" s="21">
        <f t="shared" si="243"/>
        <v>0.14791680693694964</v>
      </c>
    </row>
    <row r="1791" spans="1:18" ht="15.5" x14ac:dyDescent="0.45">
      <c r="A1791" s="12" t="s">
        <v>3626</v>
      </c>
      <c r="B1791" s="25" t="s">
        <v>3627</v>
      </c>
      <c r="C1791" s="14" t="s">
        <v>24</v>
      </c>
      <c r="D1791" s="15">
        <v>4640</v>
      </c>
      <c r="E1791" s="16">
        <f t="shared" si="238"/>
        <v>4709.6000000000004</v>
      </c>
      <c r="F1791" s="17">
        <f t="shared" si="239"/>
        <v>4709.6000000000004</v>
      </c>
      <c r="G1791" s="18">
        <f t="shared" si="245"/>
        <v>0</v>
      </c>
      <c r="H1791" s="18">
        <v>100</v>
      </c>
      <c r="I1791" s="19" t="s">
        <v>33</v>
      </c>
      <c r="J1791" s="32">
        <v>1</v>
      </c>
      <c r="K1791" s="26">
        <v>6000</v>
      </c>
      <c r="L1791" s="21">
        <f t="shared" si="246"/>
        <v>0.27399354509937141</v>
      </c>
      <c r="M1791" s="22">
        <v>5500</v>
      </c>
      <c r="N1791" s="23">
        <f t="shared" si="237"/>
        <v>5500</v>
      </c>
      <c r="O1791" s="21">
        <f t="shared" si="242"/>
        <v>0.16782741634109044</v>
      </c>
      <c r="P1791" s="24">
        <v>5300</v>
      </c>
      <c r="Q1791" s="18">
        <f t="shared" si="244"/>
        <v>5300</v>
      </c>
      <c r="R1791" s="21">
        <f t="shared" si="243"/>
        <v>0.12536096483777806</v>
      </c>
    </row>
    <row r="1792" spans="1:18" ht="15.5" x14ac:dyDescent="0.45">
      <c r="A1792" s="12" t="s">
        <v>3628</v>
      </c>
      <c r="B1792" s="25" t="s">
        <v>3629</v>
      </c>
      <c r="C1792" s="14" t="s">
        <v>32</v>
      </c>
      <c r="D1792" s="15">
        <v>9923</v>
      </c>
      <c r="E1792" s="16">
        <f t="shared" si="238"/>
        <v>10071.844999999999</v>
      </c>
      <c r="F1792" s="17">
        <f t="shared" si="239"/>
        <v>1007.1845</v>
      </c>
      <c r="G1792" s="18">
        <f t="shared" si="245"/>
        <v>0</v>
      </c>
      <c r="H1792" s="18">
        <v>100</v>
      </c>
      <c r="I1792" s="19" t="s">
        <v>29</v>
      </c>
      <c r="J1792" s="19">
        <v>10</v>
      </c>
      <c r="K1792" s="26">
        <v>3000</v>
      </c>
      <c r="L1792" s="21">
        <f t="shared" si="246"/>
        <v>1.9786002465288139</v>
      </c>
      <c r="M1792" s="22">
        <v>15000</v>
      </c>
      <c r="N1792" s="23">
        <f t="shared" si="237"/>
        <v>1500</v>
      </c>
      <c r="O1792" s="21">
        <f t="shared" si="242"/>
        <v>0.48930012326440692</v>
      </c>
      <c r="P1792" s="24">
        <v>14000</v>
      </c>
      <c r="Q1792" s="18">
        <f t="shared" si="244"/>
        <v>1400</v>
      </c>
      <c r="R1792" s="21">
        <f t="shared" si="243"/>
        <v>0.39001344838011315</v>
      </c>
    </row>
    <row r="1793" spans="1:18" ht="15.5" x14ac:dyDescent="0.45">
      <c r="A1793" s="12" t="s">
        <v>3630</v>
      </c>
      <c r="B1793" s="25" t="s">
        <v>3631</v>
      </c>
      <c r="C1793" s="14" t="s">
        <v>24</v>
      </c>
      <c r="D1793" s="15">
        <v>4899</v>
      </c>
      <c r="E1793" s="16">
        <f t="shared" ref="E1793:E1856" si="247">(D1793*1.5%)+D1793</f>
        <v>4972.4849999999997</v>
      </c>
      <c r="F1793" s="17">
        <f t="shared" ref="F1793:F1856" si="248">E1793/J1793</f>
        <v>4972.4849999999997</v>
      </c>
      <c r="G1793" s="18">
        <f t="shared" si="245"/>
        <v>0</v>
      </c>
      <c r="H1793" s="18">
        <v>100</v>
      </c>
      <c r="I1793" s="19" t="s">
        <v>33</v>
      </c>
      <c r="J1793" s="19">
        <v>1</v>
      </c>
      <c r="K1793" s="26">
        <v>7000</v>
      </c>
      <c r="L1793" s="21">
        <f t="shared" si="246"/>
        <v>0.40774683080994722</v>
      </c>
      <c r="M1793" s="22">
        <v>5700</v>
      </c>
      <c r="N1793" s="23">
        <f t="shared" si="237"/>
        <v>5700</v>
      </c>
      <c r="O1793" s="21">
        <f t="shared" ref="O1793:O1856" si="249">(N1793-F1793)/F1793</f>
        <v>0.14630813365952847</v>
      </c>
      <c r="P1793" s="24">
        <v>5500</v>
      </c>
      <c r="Q1793" s="18">
        <f t="shared" si="244"/>
        <v>5500</v>
      </c>
      <c r="R1793" s="21">
        <f t="shared" ref="R1793:R1856" si="250">(Q1793-F1793)/F1793</f>
        <v>0.10608679563638711</v>
      </c>
    </row>
    <row r="1794" spans="1:18" ht="15.5" x14ac:dyDescent="0.45">
      <c r="A1794" s="12" t="s">
        <v>3632</v>
      </c>
      <c r="B1794" s="25" t="s">
        <v>3633</v>
      </c>
      <c r="C1794" s="14" t="s">
        <v>24</v>
      </c>
      <c r="D1794" s="28">
        <f>166335/12</f>
        <v>13861.25</v>
      </c>
      <c r="E1794" s="16">
        <f t="shared" si="247"/>
        <v>14069.168750000001</v>
      </c>
      <c r="F1794" s="17">
        <f t="shared" si="248"/>
        <v>14069.168750000001</v>
      </c>
      <c r="G1794" s="18">
        <f t="shared" si="245"/>
        <v>0</v>
      </c>
      <c r="H1794" s="18">
        <v>100</v>
      </c>
      <c r="I1794" s="28" t="s">
        <v>33</v>
      </c>
      <c r="J1794" s="19">
        <v>1</v>
      </c>
      <c r="K1794" s="29">
        <v>17000</v>
      </c>
      <c r="L1794" s="21">
        <f t="shared" si="246"/>
        <v>0.2083158786477701</v>
      </c>
      <c r="M1794" s="30">
        <v>16000</v>
      </c>
      <c r="N1794" s="23">
        <f t="shared" si="237"/>
        <v>16000</v>
      </c>
      <c r="O1794" s="21">
        <f t="shared" si="249"/>
        <v>0.13723847402143066</v>
      </c>
      <c r="P1794" s="24">
        <v>16000</v>
      </c>
      <c r="Q1794" s="18">
        <f t="shared" si="244"/>
        <v>16000</v>
      </c>
      <c r="R1794" s="21">
        <f t="shared" si="250"/>
        <v>0.13723847402143066</v>
      </c>
    </row>
    <row r="1795" spans="1:18" ht="15.5" x14ac:dyDescent="0.45">
      <c r="A1795" s="12" t="s">
        <v>3634</v>
      </c>
      <c r="B1795" s="25" t="s">
        <v>3635</v>
      </c>
      <c r="C1795" s="14" t="s">
        <v>24</v>
      </c>
      <c r="D1795" s="15">
        <v>6000</v>
      </c>
      <c r="E1795" s="16">
        <f t="shared" si="247"/>
        <v>6090</v>
      </c>
      <c r="F1795" s="17">
        <f t="shared" si="248"/>
        <v>6090</v>
      </c>
      <c r="G1795" s="18">
        <f t="shared" si="245"/>
        <v>0</v>
      </c>
      <c r="H1795" s="18">
        <v>100</v>
      </c>
      <c r="I1795" s="19" t="s">
        <v>33</v>
      </c>
      <c r="J1795" s="19">
        <v>1</v>
      </c>
      <c r="K1795" s="26">
        <v>8000</v>
      </c>
      <c r="L1795" s="21">
        <f t="shared" si="246"/>
        <v>0.31362889983579639</v>
      </c>
      <c r="M1795" s="22">
        <v>7500</v>
      </c>
      <c r="N1795" s="23">
        <f t="shared" si="237"/>
        <v>7500</v>
      </c>
      <c r="O1795" s="21">
        <f t="shared" si="249"/>
        <v>0.23152709359605911</v>
      </c>
      <c r="P1795" s="24">
        <v>7500</v>
      </c>
      <c r="Q1795" s="18">
        <f t="shared" si="244"/>
        <v>7500</v>
      </c>
      <c r="R1795" s="21">
        <f t="shared" si="250"/>
        <v>0.23152709359605911</v>
      </c>
    </row>
    <row r="1796" spans="1:18" ht="15.5" x14ac:dyDescent="0.45">
      <c r="A1796" s="12" t="s">
        <v>3636</v>
      </c>
      <c r="B1796" s="25" t="s">
        <v>3637</v>
      </c>
      <c r="C1796" s="14" t="s">
        <v>24</v>
      </c>
      <c r="D1796" s="15">
        <v>7615</v>
      </c>
      <c r="E1796" s="16">
        <f t="shared" si="247"/>
        <v>7729.2250000000004</v>
      </c>
      <c r="F1796" s="17">
        <f t="shared" si="248"/>
        <v>7729.2250000000004</v>
      </c>
      <c r="G1796" s="18">
        <f t="shared" si="245"/>
        <v>0</v>
      </c>
      <c r="H1796" s="18">
        <v>100</v>
      </c>
      <c r="I1796" s="19" t="s">
        <v>33</v>
      </c>
      <c r="J1796" s="19">
        <v>1</v>
      </c>
      <c r="K1796" s="26">
        <v>10000</v>
      </c>
      <c r="L1796" s="21">
        <f t="shared" si="246"/>
        <v>0.29379077462488146</v>
      </c>
      <c r="M1796" s="22">
        <v>10000</v>
      </c>
      <c r="N1796" s="23">
        <f t="shared" ref="N1796:N1859" si="251">M1796/J1796</f>
        <v>10000</v>
      </c>
      <c r="O1796" s="21">
        <f t="shared" si="249"/>
        <v>0.29379077462488146</v>
      </c>
      <c r="P1796" s="24">
        <v>9000</v>
      </c>
      <c r="Q1796" s="18">
        <f t="shared" si="244"/>
        <v>9000</v>
      </c>
      <c r="R1796" s="21">
        <f t="shared" si="250"/>
        <v>0.16441169716239332</v>
      </c>
    </row>
    <row r="1797" spans="1:18" ht="15.5" x14ac:dyDescent="0.45">
      <c r="A1797" s="12" t="s">
        <v>3638</v>
      </c>
      <c r="B1797" s="25" t="s">
        <v>3639</v>
      </c>
      <c r="C1797" s="14" t="s">
        <v>10</v>
      </c>
      <c r="D1797" s="15">
        <v>66349</v>
      </c>
      <c r="E1797" s="16">
        <f t="shared" si="247"/>
        <v>67344.235000000001</v>
      </c>
      <c r="F1797" s="17">
        <f t="shared" si="248"/>
        <v>6734.4234999999999</v>
      </c>
      <c r="G1797" s="18">
        <f t="shared" si="245"/>
        <v>0</v>
      </c>
      <c r="H1797" s="18">
        <v>10</v>
      </c>
      <c r="I1797" s="19" t="s">
        <v>63</v>
      </c>
      <c r="J1797" s="19">
        <v>10</v>
      </c>
      <c r="K1797" s="26">
        <v>8000</v>
      </c>
      <c r="L1797" s="21">
        <f t="shared" si="246"/>
        <v>0.18792647952716371</v>
      </c>
      <c r="M1797" s="22">
        <v>77000</v>
      </c>
      <c r="N1797" s="23">
        <f t="shared" si="251"/>
        <v>7700</v>
      </c>
      <c r="O1797" s="21">
        <f t="shared" si="249"/>
        <v>0.14337923654489507</v>
      </c>
      <c r="P1797" s="24">
        <v>76000</v>
      </c>
      <c r="Q1797" s="18">
        <f t="shared" si="244"/>
        <v>7600</v>
      </c>
      <c r="R1797" s="21">
        <f t="shared" si="250"/>
        <v>0.12853015555080552</v>
      </c>
    </row>
    <row r="1798" spans="1:18" ht="15.5" x14ac:dyDescent="0.45">
      <c r="A1798" s="12" t="s">
        <v>3640</v>
      </c>
      <c r="B1798" s="25" t="s">
        <v>3641</v>
      </c>
      <c r="C1798" s="14" t="s">
        <v>10</v>
      </c>
      <c r="D1798" s="15">
        <v>66349</v>
      </c>
      <c r="E1798" s="16">
        <f t="shared" si="247"/>
        <v>67344.235000000001</v>
      </c>
      <c r="F1798" s="17">
        <f t="shared" si="248"/>
        <v>6734.4234999999999</v>
      </c>
      <c r="G1798" s="18">
        <f t="shared" si="245"/>
        <v>0</v>
      </c>
      <c r="H1798" s="18">
        <v>10</v>
      </c>
      <c r="I1798" s="19" t="s">
        <v>63</v>
      </c>
      <c r="J1798" s="28">
        <v>10</v>
      </c>
      <c r="K1798" s="26">
        <v>8000</v>
      </c>
      <c r="L1798" s="21">
        <f t="shared" si="246"/>
        <v>0.18792647952716371</v>
      </c>
      <c r="M1798" s="22">
        <v>80000</v>
      </c>
      <c r="N1798" s="23">
        <f t="shared" si="251"/>
        <v>8000</v>
      </c>
      <c r="O1798" s="21">
        <f t="shared" si="249"/>
        <v>0.18792647952716371</v>
      </c>
      <c r="P1798" s="24">
        <v>76000</v>
      </c>
      <c r="Q1798" s="18">
        <f t="shared" si="244"/>
        <v>7600</v>
      </c>
      <c r="R1798" s="21">
        <f t="shared" si="250"/>
        <v>0.12853015555080552</v>
      </c>
    </row>
    <row r="1799" spans="1:18" ht="15.5" x14ac:dyDescent="0.45">
      <c r="A1799" s="12" t="s">
        <v>3642</v>
      </c>
      <c r="B1799" s="25" t="s">
        <v>3643</v>
      </c>
      <c r="C1799" s="14" t="s">
        <v>32</v>
      </c>
      <c r="D1799" s="15">
        <v>20646</v>
      </c>
      <c r="E1799" s="16">
        <f t="shared" si="247"/>
        <v>20955.689999999999</v>
      </c>
      <c r="F1799" s="17">
        <f t="shared" si="248"/>
        <v>2095.569</v>
      </c>
      <c r="G1799" s="18">
        <f t="shared" si="245"/>
        <v>0</v>
      </c>
      <c r="H1799" s="18">
        <v>100</v>
      </c>
      <c r="I1799" s="19" t="s">
        <v>29</v>
      </c>
      <c r="J1799" s="19">
        <v>10</v>
      </c>
      <c r="K1799" s="26">
        <v>5000</v>
      </c>
      <c r="L1799" s="21">
        <f t="shared" si="246"/>
        <v>1.3859868131280813</v>
      </c>
      <c r="M1799" s="22">
        <v>26000</v>
      </c>
      <c r="N1799" s="23">
        <f t="shared" si="251"/>
        <v>2600</v>
      </c>
      <c r="O1799" s="21">
        <f t="shared" si="249"/>
        <v>0.24071314282660225</v>
      </c>
      <c r="P1799" s="24">
        <v>24000</v>
      </c>
      <c r="Q1799" s="18">
        <f t="shared" si="244"/>
        <v>2400</v>
      </c>
      <c r="R1799" s="21">
        <f t="shared" si="250"/>
        <v>0.145273670301479</v>
      </c>
    </row>
    <row r="1800" spans="1:18" ht="15.5" x14ac:dyDescent="0.45">
      <c r="A1800" s="12" t="s">
        <v>3644</v>
      </c>
      <c r="B1800" s="25" t="s">
        <v>3645</v>
      </c>
      <c r="C1800" s="14" t="s">
        <v>24</v>
      </c>
      <c r="D1800" s="15">
        <v>20899</v>
      </c>
      <c r="E1800" s="16">
        <f t="shared" si="247"/>
        <v>21212.485000000001</v>
      </c>
      <c r="F1800" s="17">
        <f t="shared" si="248"/>
        <v>2121.2485000000001</v>
      </c>
      <c r="G1800" s="18">
        <f t="shared" si="245"/>
        <v>0</v>
      </c>
      <c r="H1800" s="18">
        <v>100</v>
      </c>
      <c r="I1800" s="32" t="s">
        <v>29</v>
      </c>
      <c r="J1800" s="28">
        <v>10</v>
      </c>
      <c r="K1800" s="26">
        <v>4000</v>
      </c>
      <c r="L1800" s="21">
        <f t="shared" si="246"/>
        <v>0.88568194626890706</v>
      </c>
      <c r="M1800" s="22">
        <v>26000</v>
      </c>
      <c r="N1800" s="23">
        <f t="shared" si="251"/>
        <v>2600</v>
      </c>
      <c r="O1800" s="21">
        <f t="shared" si="249"/>
        <v>0.2256932650747896</v>
      </c>
      <c r="P1800" s="24">
        <v>25000</v>
      </c>
      <c r="Q1800" s="18">
        <f t="shared" si="244"/>
        <v>2500</v>
      </c>
      <c r="R1800" s="21">
        <f t="shared" si="250"/>
        <v>0.17855121641806693</v>
      </c>
    </row>
    <row r="1801" spans="1:18" ht="15.5" x14ac:dyDescent="0.45">
      <c r="A1801" s="12" t="s">
        <v>3646</v>
      </c>
      <c r="B1801" s="25" t="s">
        <v>3647</v>
      </c>
      <c r="C1801" s="14" t="s">
        <v>32</v>
      </c>
      <c r="D1801" s="15">
        <v>25840</v>
      </c>
      <c r="E1801" s="16">
        <f t="shared" si="247"/>
        <v>26227.599999999999</v>
      </c>
      <c r="F1801" s="17">
        <f t="shared" si="248"/>
        <v>2622.7599999999998</v>
      </c>
      <c r="G1801" s="18">
        <f t="shared" si="245"/>
        <v>0</v>
      </c>
      <c r="H1801" s="18">
        <v>100</v>
      </c>
      <c r="I1801" s="19" t="s">
        <v>29</v>
      </c>
      <c r="J1801" s="32">
        <v>10</v>
      </c>
      <c r="K1801" s="26">
        <v>7000</v>
      </c>
      <c r="L1801" s="21">
        <f t="shared" si="246"/>
        <v>1.6689441656880539</v>
      </c>
      <c r="M1801" s="22">
        <v>32000</v>
      </c>
      <c r="N1801" s="23">
        <f t="shared" si="251"/>
        <v>3200</v>
      </c>
      <c r="O1801" s="21">
        <f t="shared" si="249"/>
        <v>0.22008876145739614</v>
      </c>
      <c r="P1801" s="24">
        <v>30000</v>
      </c>
      <c r="Q1801" s="18">
        <f t="shared" si="244"/>
        <v>3000</v>
      </c>
      <c r="R1801" s="21">
        <f t="shared" si="250"/>
        <v>0.14383321386630887</v>
      </c>
    </row>
    <row r="1802" spans="1:18" ht="15.5" x14ac:dyDescent="0.45">
      <c r="A1802" s="12" t="s">
        <v>3648</v>
      </c>
      <c r="B1802" s="25" t="s">
        <v>3649</v>
      </c>
      <c r="C1802" s="14" t="str">
        <f>C1801</f>
        <v>OBAT KERAS</v>
      </c>
      <c r="D1802" s="15">
        <v>16529</v>
      </c>
      <c r="E1802" s="16">
        <f t="shared" si="247"/>
        <v>16776.935000000001</v>
      </c>
      <c r="F1802" s="17">
        <f t="shared" si="248"/>
        <v>1677.6935000000001</v>
      </c>
      <c r="G1802" s="18">
        <f t="shared" si="245"/>
        <v>0</v>
      </c>
      <c r="H1802" s="18">
        <v>100</v>
      </c>
      <c r="I1802" s="19" t="s">
        <v>29</v>
      </c>
      <c r="J1802" s="32">
        <v>10</v>
      </c>
      <c r="K1802" s="26">
        <v>6000</v>
      </c>
      <c r="L1802" s="21">
        <f t="shared" si="246"/>
        <v>2.5763385862793169</v>
      </c>
      <c r="M1802" s="22">
        <v>20000</v>
      </c>
      <c r="N1802" s="23">
        <f t="shared" si="251"/>
        <v>2000</v>
      </c>
      <c r="O1802" s="21">
        <f t="shared" si="249"/>
        <v>0.19211286209310574</v>
      </c>
      <c r="P1802" s="24">
        <v>19000</v>
      </c>
      <c r="Q1802" s="18">
        <f t="shared" si="244"/>
        <v>1900</v>
      </c>
      <c r="R1802" s="21">
        <f t="shared" si="250"/>
        <v>0.13250721898845044</v>
      </c>
    </row>
    <row r="1803" spans="1:18" ht="15.5" x14ac:dyDescent="0.45">
      <c r="A1803" s="12" t="s">
        <v>3650</v>
      </c>
      <c r="B1803" s="25" t="s">
        <v>3651</v>
      </c>
      <c r="C1803" s="14" t="s">
        <v>24</v>
      </c>
      <c r="D1803" s="66">
        <v>4950</v>
      </c>
      <c r="E1803" s="16">
        <f t="shared" si="247"/>
        <v>5024.25</v>
      </c>
      <c r="F1803" s="17">
        <f t="shared" si="248"/>
        <v>5024.25</v>
      </c>
      <c r="G1803" s="18">
        <f t="shared" si="245"/>
        <v>0</v>
      </c>
      <c r="H1803" s="18">
        <v>50</v>
      </c>
      <c r="I1803" s="32" t="s">
        <v>48</v>
      </c>
      <c r="J1803" s="28">
        <v>1</v>
      </c>
      <c r="K1803" s="29">
        <v>7000</v>
      </c>
      <c r="L1803" s="21">
        <f t="shared" si="246"/>
        <v>0.3932427725531174</v>
      </c>
      <c r="M1803" s="30">
        <v>6000</v>
      </c>
      <c r="N1803" s="23">
        <f t="shared" si="251"/>
        <v>6000</v>
      </c>
      <c r="O1803" s="21">
        <f t="shared" si="249"/>
        <v>0.19420809075981491</v>
      </c>
      <c r="P1803" s="24">
        <v>5800</v>
      </c>
      <c r="Q1803" s="18">
        <f t="shared" si="244"/>
        <v>5800</v>
      </c>
      <c r="R1803" s="21">
        <f t="shared" si="250"/>
        <v>0.1544011544011544</v>
      </c>
    </row>
    <row r="1804" spans="1:18" ht="15.5" x14ac:dyDescent="0.45">
      <c r="A1804" s="12" t="s">
        <v>3652</v>
      </c>
      <c r="B1804" s="25" t="s">
        <v>3653</v>
      </c>
      <c r="C1804" s="14" t="str">
        <f>C1803</f>
        <v>OBAT BEBAS</v>
      </c>
      <c r="D1804" s="15">
        <v>4946</v>
      </c>
      <c r="E1804" s="16">
        <f t="shared" si="247"/>
        <v>5020.1899999999996</v>
      </c>
      <c r="F1804" s="17">
        <f t="shared" si="248"/>
        <v>5020.1899999999996</v>
      </c>
      <c r="G1804" s="18">
        <f t="shared" si="245"/>
        <v>0</v>
      </c>
      <c r="H1804" s="18">
        <v>100</v>
      </c>
      <c r="I1804" s="32" t="s">
        <v>48</v>
      </c>
      <c r="J1804" s="44">
        <v>1</v>
      </c>
      <c r="K1804" s="26">
        <v>8000</v>
      </c>
      <c r="L1804" s="21">
        <f t="shared" si="246"/>
        <v>0.59356518378786471</v>
      </c>
      <c r="M1804" s="22">
        <v>6200</v>
      </c>
      <c r="N1804" s="23">
        <f t="shared" si="251"/>
        <v>6200</v>
      </c>
      <c r="O1804" s="21">
        <f t="shared" si="249"/>
        <v>0.23501301743559516</v>
      </c>
      <c r="P1804" s="24">
        <v>6000</v>
      </c>
      <c r="Q1804" s="18">
        <f t="shared" si="244"/>
        <v>6000</v>
      </c>
      <c r="R1804" s="21">
        <f t="shared" si="250"/>
        <v>0.19517388784089854</v>
      </c>
    </row>
    <row r="1805" spans="1:18" ht="15.5" x14ac:dyDescent="0.45">
      <c r="A1805" s="12" t="s">
        <v>3654</v>
      </c>
      <c r="B1805" s="25" t="s">
        <v>3655</v>
      </c>
      <c r="C1805" s="14" t="str">
        <f>C1804</f>
        <v>OBAT BEBAS</v>
      </c>
      <c r="D1805" s="15">
        <v>53750</v>
      </c>
      <c r="E1805" s="16">
        <f t="shared" si="247"/>
        <v>54556.25</v>
      </c>
      <c r="F1805" s="17">
        <f t="shared" si="248"/>
        <v>5455.625</v>
      </c>
      <c r="G1805" s="18">
        <f t="shared" si="245"/>
        <v>0</v>
      </c>
      <c r="H1805" s="18">
        <v>100</v>
      </c>
      <c r="I1805" s="19" t="s">
        <v>29</v>
      </c>
      <c r="J1805" s="19">
        <v>10</v>
      </c>
      <c r="K1805" s="26">
        <v>7000</v>
      </c>
      <c r="L1805" s="21">
        <f t="shared" si="246"/>
        <v>0.28307939053728948</v>
      </c>
      <c r="M1805" s="22">
        <v>63000</v>
      </c>
      <c r="N1805" s="23">
        <f t="shared" si="251"/>
        <v>6300</v>
      </c>
      <c r="O1805" s="21">
        <f t="shared" si="249"/>
        <v>0.15477145148356056</v>
      </c>
      <c r="P1805" s="24">
        <v>61000</v>
      </c>
      <c r="Q1805" s="18">
        <f t="shared" si="244"/>
        <v>6100</v>
      </c>
      <c r="R1805" s="21">
        <f t="shared" si="250"/>
        <v>0.11811204032535227</v>
      </c>
    </row>
    <row r="1806" spans="1:18" ht="15.5" x14ac:dyDescent="0.45">
      <c r="A1806" s="12" t="s">
        <v>3656</v>
      </c>
      <c r="B1806" s="25" t="s">
        <v>3657</v>
      </c>
      <c r="C1806" s="14" t="str">
        <f>C1805</f>
        <v>OBAT BEBAS</v>
      </c>
      <c r="D1806" s="15">
        <v>51241</v>
      </c>
      <c r="E1806" s="16">
        <f t="shared" si="247"/>
        <v>52009.614999999998</v>
      </c>
      <c r="F1806" s="17">
        <f t="shared" si="248"/>
        <v>5200.9614999999994</v>
      </c>
      <c r="G1806" s="18">
        <f t="shared" si="245"/>
        <v>0</v>
      </c>
      <c r="H1806" s="18">
        <v>100</v>
      </c>
      <c r="I1806" s="19" t="s">
        <v>29</v>
      </c>
      <c r="J1806" s="19">
        <v>10</v>
      </c>
      <c r="K1806" s="26">
        <v>8000</v>
      </c>
      <c r="L1806" s="21">
        <f t="shared" si="246"/>
        <v>0.53817712359531999</v>
      </c>
      <c r="M1806" s="22">
        <v>60000</v>
      </c>
      <c r="N1806" s="23">
        <f t="shared" si="251"/>
        <v>6000</v>
      </c>
      <c r="O1806" s="21">
        <f t="shared" si="249"/>
        <v>0.15363284269649</v>
      </c>
      <c r="P1806" s="24">
        <v>58000</v>
      </c>
      <c r="Q1806" s="18">
        <f t="shared" si="244"/>
        <v>5800</v>
      </c>
      <c r="R1806" s="21">
        <f t="shared" si="250"/>
        <v>0.11517841460660699</v>
      </c>
    </row>
    <row r="1807" spans="1:18" ht="15.5" x14ac:dyDescent="0.45">
      <c r="A1807" s="12" t="s">
        <v>3658</v>
      </c>
      <c r="B1807" s="25" t="s">
        <v>3659</v>
      </c>
      <c r="C1807" s="14" t="str">
        <f>C1806</f>
        <v>OBAT BEBAS</v>
      </c>
      <c r="D1807" s="15">
        <v>22641</v>
      </c>
      <c r="E1807" s="16">
        <f t="shared" si="247"/>
        <v>22980.615000000002</v>
      </c>
      <c r="F1807" s="17">
        <f t="shared" si="248"/>
        <v>2298.0615000000003</v>
      </c>
      <c r="G1807" s="18">
        <f t="shared" si="245"/>
        <v>0</v>
      </c>
      <c r="H1807" s="18">
        <v>100</v>
      </c>
      <c r="I1807" s="19" t="s">
        <v>29</v>
      </c>
      <c r="J1807" s="19">
        <v>10</v>
      </c>
      <c r="K1807" s="26">
        <v>4000</v>
      </c>
      <c r="L1807" s="21">
        <f t="shared" si="246"/>
        <v>0.74059745572518387</v>
      </c>
      <c r="M1807" s="22">
        <v>28000</v>
      </c>
      <c r="N1807" s="23">
        <f t="shared" si="251"/>
        <v>2800</v>
      </c>
      <c r="O1807" s="21">
        <f t="shared" si="249"/>
        <v>0.2184182190076287</v>
      </c>
      <c r="P1807" s="24">
        <v>27000</v>
      </c>
      <c r="Q1807" s="18">
        <f t="shared" si="244"/>
        <v>2700</v>
      </c>
      <c r="R1807" s="21">
        <f t="shared" si="250"/>
        <v>0.17490328261449908</v>
      </c>
    </row>
    <row r="1808" spans="1:18" ht="15.5" x14ac:dyDescent="0.45">
      <c r="A1808" s="12" t="s">
        <v>3660</v>
      </c>
      <c r="B1808" s="25" t="s">
        <v>3661</v>
      </c>
      <c r="C1808" s="14" t="s">
        <v>24</v>
      </c>
      <c r="D1808" s="15">
        <v>17594</v>
      </c>
      <c r="E1808" s="16">
        <f t="shared" si="247"/>
        <v>17857.91</v>
      </c>
      <c r="F1808" s="17">
        <f t="shared" si="248"/>
        <v>17857.91</v>
      </c>
      <c r="G1808" s="18">
        <f t="shared" si="245"/>
        <v>0</v>
      </c>
      <c r="H1808" s="18">
        <v>1</v>
      </c>
      <c r="I1808" s="28" t="s">
        <v>48</v>
      </c>
      <c r="J1808" s="19">
        <v>1</v>
      </c>
      <c r="K1808" s="29">
        <v>22000</v>
      </c>
      <c r="L1808" s="21">
        <f t="shared" si="246"/>
        <v>0.23194707555363422</v>
      </c>
      <c r="M1808" s="30">
        <v>22000</v>
      </c>
      <c r="N1808" s="23">
        <f t="shared" si="251"/>
        <v>22000</v>
      </c>
      <c r="O1808" s="21">
        <f t="shared" si="249"/>
        <v>0.23194707555363422</v>
      </c>
      <c r="P1808" s="24">
        <v>20000</v>
      </c>
      <c r="Q1808" s="18">
        <f t="shared" si="244"/>
        <v>20000</v>
      </c>
      <c r="R1808" s="21">
        <f t="shared" si="250"/>
        <v>0.11995188686694021</v>
      </c>
    </row>
    <row r="1809" spans="1:18" ht="15.5" x14ac:dyDescent="0.45">
      <c r="A1809" s="12" t="s">
        <v>3662</v>
      </c>
      <c r="B1809" s="25" t="s">
        <v>3663</v>
      </c>
      <c r="C1809" s="14" t="s">
        <v>47</v>
      </c>
      <c r="D1809" s="15">
        <v>13500</v>
      </c>
      <c r="E1809" s="16">
        <f t="shared" si="247"/>
        <v>13702.5</v>
      </c>
      <c r="F1809" s="17">
        <f t="shared" si="248"/>
        <v>13702.5</v>
      </c>
      <c r="G1809" s="18">
        <f t="shared" si="245"/>
        <v>0</v>
      </c>
      <c r="H1809" s="18">
        <v>6</v>
      </c>
      <c r="I1809" s="32" t="s">
        <v>48</v>
      </c>
      <c r="J1809" s="32">
        <v>1</v>
      </c>
      <c r="K1809" s="26">
        <v>18000</v>
      </c>
      <c r="L1809" s="21">
        <f t="shared" si="246"/>
        <v>0.31362889983579639</v>
      </c>
      <c r="M1809" s="22">
        <v>17000</v>
      </c>
      <c r="N1809" s="23">
        <f t="shared" si="251"/>
        <v>17000</v>
      </c>
      <c r="O1809" s="21">
        <f t="shared" si="249"/>
        <v>0.24064951651158548</v>
      </c>
      <c r="P1809" s="24">
        <v>16500</v>
      </c>
      <c r="Q1809" s="18">
        <f t="shared" si="244"/>
        <v>16500</v>
      </c>
      <c r="R1809" s="21">
        <f t="shared" si="250"/>
        <v>0.20415982484948003</v>
      </c>
    </row>
    <row r="1810" spans="1:18" ht="15.5" x14ac:dyDescent="0.45">
      <c r="A1810" s="12" t="s">
        <v>3664</v>
      </c>
      <c r="B1810" s="25" t="s">
        <v>3665</v>
      </c>
      <c r="C1810" s="14" t="s">
        <v>24</v>
      </c>
      <c r="D1810" s="52">
        <v>83750</v>
      </c>
      <c r="E1810" s="16">
        <f t="shared" si="247"/>
        <v>85006.25</v>
      </c>
      <c r="F1810" s="17">
        <f t="shared" si="248"/>
        <v>8500.625</v>
      </c>
      <c r="G1810" s="18">
        <f t="shared" si="245"/>
        <v>0</v>
      </c>
      <c r="H1810" s="18">
        <v>10</v>
      </c>
      <c r="I1810" s="32" t="s">
        <v>25</v>
      </c>
      <c r="J1810" s="19">
        <v>10</v>
      </c>
      <c r="K1810" s="26">
        <v>10000</v>
      </c>
      <c r="L1810" s="21">
        <f t="shared" si="246"/>
        <v>0.17638408940519079</v>
      </c>
      <c r="M1810" s="30">
        <v>98000</v>
      </c>
      <c r="N1810" s="23">
        <f t="shared" si="251"/>
        <v>9800</v>
      </c>
      <c r="O1810" s="21">
        <f t="shared" si="249"/>
        <v>0.15285640761708699</v>
      </c>
      <c r="P1810" s="24">
        <v>95000</v>
      </c>
      <c r="Q1810" s="18">
        <f t="shared" si="244"/>
        <v>9500</v>
      </c>
      <c r="R1810" s="21">
        <f t="shared" si="250"/>
        <v>0.11756488493493125</v>
      </c>
    </row>
    <row r="1811" spans="1:18" ht="15.5" x14ac:dyDescent="0.45">
      <c r="A1811" s="12" t="s">
        <v>3666</v>
      </c>
      <c r="B1811" s="25" t="s">
        <v>3667</v>
      </c>
      <c r="C1811" s="14" t="s">
        <v>24</v>
      </c>
      <c r="D1811" s="15">
        <v>43700</v>
      </c>
      <c r="E1811" s="16">
        <f t="shared" si="247"/>
        <v>44355.5</v>
      </c>
      <c r="F1811" s="17">
        <f t="shared" si="248"/>
        <v>44355.5</v>
      </c>
      <c r="G1811" s="18">
        <f t="shared" si="245"/>
        <v>0</v>
      </c>
      <c r="H1811" s="18">
        <v>2</v>
      </c>
      <c r="I1811" s="32" t="s">
        <v>48</v>
      </c>
      <c r="J1811" s="19">
        <v>1</v>
      </c>
      <c r="K1811" s="29">
        <v>53000</v>
      </c>
      <c r="L1811" s="21">
        <f t="shared" si="246"/>
        <v>0.19489127616642807</v>
      </c>
      <c r="M1811" s="30">
        <v>52000</v>
      </c>
      <c r="N1811" s="23">
        <f t="shared" si="251"/>
        <v>52000</v>
      </c>
      <c r="O1811" s="21">
        <f t="shared" si="249"/>
        <v>0.17234615774819356</v>
      </c>
      <c r="P1811" s="24">
        <v>52000</v>
      </c>
      <c r="Q1811" s="18">
        <f t="shared" si="244"/>
        <v>52000</v>
      </c>
      <c r="R1811" s="21">
        <f t="shared" si="250"/>
        <v>0.17234615774819356</v>
      </c>
    </row>
    <row r="1812" spans="1:18" ht="15.5" x14ac:dyDescent="0.45">
      <c r="A1812" s="12" t="s">
        <v>3668</v>
      </c>
      <c r="B1812" s="25" t="s">
        <v>3669</v>
      </c>
      <c r="C1812" s="14" t="s">
        <v>24</v>
      </c>
      <c r="D1812" s="27">
        <v>502697</v>
      </c>
      <c r="E1812" s="16">
        <f t="shared" si="247"/>
        <v>510237.45500000002</v>
      </c>
      <c r="F1812" s="17">
        <f t="shared" si="248"/>
        <v>20409.498200000002</v>
      </c>
      <c r="G1812" s="18">
        <f t="shared" si="245"/>
        <v>0</v>
      </c>
      <c r="H1812" s="18">
        <v>100</v>
      </c>
      <c r="I1812" s="28" t="s">
        <v>29</v>
      </c>
      <c r="J1812" s="32">
        <v>25</v>
      </c>
      <c r="K1812" s="29">
        <v>25000</v>
      </c>
      <c r="L1812" s="21">
        <f t="shared" si="246"/>
        <v>0.22491987578606895</v>
      </c>
      <c r="M1812" s="22">
        <v>600000</v>
      </c>
      <c r="N1812" s="23">
        <f t="shared" si="251"/>
        <v>24000</v>
      </c>
      <c r="O1812" s="21">
        <f t="shared" si="249"/>
        <v>0.17592308075462618</v>
      </c>
      <c r="P1812" s="24">
        <v>590000</v>
      </c>
      <c r="Q1812" s="18">
        <f t="shared" si="244"/>
        <v>23600</v>
      </c>
      <c r="R1812" s="21">
        <f t="shared" si="250"/>
        <v>0.15632436274204908</v>
      </c>
    </row>
    <row r="1813" spans="1:18" ht="15.5" x14ac:dyDescent="0.45">
      <c r="A1813" s="12" t="s">
        <v>3670</v>
      </c>
      <c r="B1813" s="25" t="s">
        <v>3671</v>
      </c>
      <c r="C1813" s="14" t="s">
        <v>32</v>
      </c>
      <c r="D1813" s="52">
        <v>40599</v>
      </c>
      <c r="E1813" s="16">
        <f t="shared" si="247"/>
        <v>41207.985000000001</v>
      </c>
      <c r="F1813" s="17">
        <f t="shared" si="248"/>
        <v>41207.985000000001</v>
      </c>
      <c r="G1813" s="18">
        <f t="shared" si="245"/>
        <v>0</v>
      </c>
      <c r="H1813" s="18">
        <v>100</v>
      </c>
      <c r="I1813" s="32" t="s">
        <v>48</v>
      </c>
      <c r="J1813" s="32">
        <v>1</v>
      </c>
      <c r="K1813" s="26">
        <v>50000</v>
      </c>
      <c r="L1813" s="21">
        <f t="shared" si="246"/>
        <v>0.21335707145107918</v>
      </c>
      <c r="M1813" s="30">
        <v>48000</v>
      </c>
      <c r="N1813" s="23">
        <f t="shared" si="251"/>
        <v>48000</v>
      </c>
      <c r="O1813" s="21">
        <f t="shared" si="249"/>
        <v>0.16482278859303601</v>
      </c>
      <c r="P1813" s="24">
        <v>47000</v>
      </c>
      <c r="Q1813" s="18">
        <f t="shared" si="244"/>
        <v>47000</v>
      </c>
      <c r="R1813" s="21">
        <f t="shared" si="250"/>
        <v>0.14055564716401445</v>
      </c>
    </row>
    <row r="1814" spans="1:18" ht="15.5" x14ac:dyDescent="0.45">
      <c r="A1814" s="12" t="s">
        <v>3672</v>
      </c>
      <c r="B1814" s="25" t="s">
        <v>3673</v>
      </c>
      <c r="C1814" s="14" t="s">
        <v>47</v>
      </c>
      <c r="D1814" s="15">
        <v>34965</v>
      </c>
      <c r="E1814" s="16">
        <f t="shared" si="247"/>
        <v>35489.474999999999</v>
      </c>
      <c r="F1814" s="17">
        <f t="shared" si="248"/>
        <v>35489.474999999999</v>
      </c>
      <c r="G1814" s="18">
        <f t="shared" si="245"/>
        <v>0</v>
      </c>
      <c r="H1814" s="18">
        <v>3</v>
      </c>
      <c r="I1814" s="32" t="s">
        <v>48</v>
      </c>
      <c r="J1814" s="32">
        <v>1</v>
      </c>
      <c r="K1814" s="26">
        <v>43000</v>
      </c>
      <c r="L1814" s="21">
        <f t="shared" si="246"/>
        <v>0.21162682739037425</v>
      </c>
      <c r="M1814" s="22">
        <v>42000</v>
      </c>
      <c r="N1814" s="23">
        <f t="shared" si="251"/>
        <v>42000</v>
      </c>
      <c r="O1814" s="21">
        <f t="shared" si="249"/>
        <v>0.18344945931152831</v>
      </c>
      <c r="P1814" s="24">
        <v>40000</v>
      </c>
      <c r="Q1814" s="18">
        <f t="shared" si="244"/>
        <v>40000</v>
      </c>
      <c r="R1814" s="21">
        <f t="shared" si="250"/>
        <v>0.12709472315383649</v>
      </c>
    </row>
    <row r="1815" spans="1:18" ht="15.5" x14ac:dyDescent="0.45">
      <c r="A1815" s="12" t="s">
        <v>3674</v>
      </c>
      <c r="B1815" s="25" t="s">
        <v>3675</v>
      </c>
      <c r="C1815" s="14" t="s">
        <v>24</v>
      </c>
      <c r="D1815" s="15">
        <v>20868</v>
      </c>
      <c r="E1815" s="16">
        <f t="shared" si="247"/>
        <v>21181.02</v>
      </c>
      <c r="F1815" s="17">
        <f t="shared" si="248"/>
        <v>21181.02</v>
      </c>
      <c r="G1815" s="18">
        <f t="shared" si="245"/>
        <v>0</v>
      </c>
      <c r="H1815" s="18">
        <v>100</v>
      </c>
      <c r="I1815" s="32" t="s">
        <v>48</v>
      </c>
      <c r="J1815" s="32">
        <v>1</v>
      </c>
      <c r="K1815" s="26">
        <v>25000</v>
      </c>
      <c r="L1815" s="21">
        <f t="shared" si="246"/>
        <v>0.1803019873452742</v>
      </c>
      <c r="M1815" s="22">
        <v>24500</v>
      </c>
      <c r="N1815" s="23">
        <f t="shared" si="251"/>
        <v>24500</v>
      </c>
      <c r="O1815" s="21">
        <f t="shared" si="249"/>
        <v>0.15669594759836872</v>
      </c>
      <c r="P1815" s="24">
        <v>23500</v>
      </c>
      <c r="Q1815" s="18">
        <f t="shared" si="244"/>
        <v>23500</v>
      </c>
      <c r="R1815" s="21">
        <f t="shared" si="250"/>
        <v>0.10948386810455774</v>
      </c>
    </row>
    <row r="1816" spans="1:18" ht="15.5" x14ac:dyDescent="0.45">
      <c r="A1816" s="12" t="s">
        <v>3676</v>
      </c>
      <c r="B1816" s="25" t="s">
        <v>3677</v>
      </c>
      <c r="C1816" s="14" t="s">
        <v>47</v>
      </c>
      <c r="D1816" s="15">
        <v>34077</v>
      </c>
      <c r="E1816" s="16">
        <f t="shared" si="247"/>
        <v>34588.154999999999</v>
      </c>
      <c r="F1816" s="17">
        <f t="shared" si="248"/>
        <v>34588.154999999999</v>
      </c>
      <c r="G1816" s="18">
        <f t="shared" si="245"/>
        <v>0</v>
      </c>
      <c r="H1816" s="18">
        <v>100</v>
      </c>
      <c r="I1816" s="19" t="s">
        <v>72</v>
      </c>
      <c r="J1816" s="32">
        <v>1</v>
      </c>
      <c r="K1816" s="26">
        <v>42000</v>
      </c>
      <c r="L1816" s="21">
        <f t="shared" si="246"/>
        <v>0.2142885331698092</v>
      </c>
      <c r="M1816" s="22">
        <v>41000</v>
      </c>
      <c r="N1816" s="23">
        <f t="shared" si="251"/>
        <v>41000</v>
      </c>
      <c r="O1816" s="21">
        <f t="shared" si="249"/>
        <v>0.18537690142767088</v>
      </c>
      <c r="P1816" s="24">
        <v>39000</v>
      </c>
      <c r="Q1816" s="18">
        <f t="shared" si="244"/>
        <v>39000</v>
      </c>
      <c r="R1816" s="21">
        <f t="shared" si="250"/>
        <v>0.12755363794339425</v>
      </c>
    </row>
    <row r="1817" spans="1:18" ht="15.5" x14ac:dyDescent="0.45">
      <c r="A1817" s="12" t="s">
        <v>3678</v>
      </c>
      <c r="B1817" s="25" t="s">
        <v>3679</v>
      </c>
      <c r="C1817" s="14" t="s">
        <v>24</v>
      </c>
      <c r="D1817" s="15">
        <v>66600</v>
      </c>
      <c r="E1817" s="16">
        <f t="shared" si="247"/>
        <v>67599</v>
      </c>
      <c r="F1817" s="17">
        <f t="shared" si="248"/>
        <v>2703.96</v>
      </c>
      <c r="G1817" s="18">
        <f t="shared" si="245"/>
        <v>0</v>
      </c>
      <c r="H1817" s="18">
        <v>100</v>
      </c>
      <c r="I1817" s="19" t="s">
        <v>29</v>
      </c>
      <c r="J1817" s="32">
        <v>25</v>
      </c>
      <c r="K1817" s="26">
        <v>4000</v>
      </c>
      <c r="L1817" s="21">
        <f t="shared" si="246"/>
        <v>0.47931182413941031</v>
      </c>
      <c r="M1817" s="22">
        <v>80000</v>
      </c>
      <c r="N1817" s="23">
        <f t="shared" si="251"/>
        <v>3200</v>
      </c>
      <c r="O1817" s="21">
        <f t="shared" si="249"/>
        <v>0.18344945931152826</v>
      </c>
      <c r="P1817" s="24">
        <v>75000</v>
      </c>
      <c r="Q1817" s="18">
        <f t="shared" si="244"/>
        <v>3000</v>
      </c>
      <c r="R1817" s="21">
        <f t="shared" si="250"/>
        <v>0.10948386810455775</v>
      </c>
    </row>
    <row r="1818" spans="1:18" ht="15.5" x14ac:dyDescent="0.45">
      <c r="A1818" s="12" t="s">
        <v>3680</v>
      </c>
      <c r="B1818" s="25" t="s">
        <v>3681</v>
      </c>
      <c r="C1818" s="14" t="s">
        <v>24</v>
      </c>
      <c r="D1818" s="15">
        <v>19092</v>
      </c>
      <c r="E1818" s="16">
        <f t="shared" si="247"/>
        <v>19378.38</v>
      </c>
      <c r="F1818" s="17">
        <f t="shared" si="248"/>
        <v>19378.38</v>
      </c>
      <c r="G1818" s="18">
        <f t="shared" si="245"/>
        <v>0</v>
      </c>
      <c r="H1818" s="18">
        <v>100</v>
      </c>
      <c r="I1818" s="32" t="s">
        <v>48</v>
      </c>
      <c r="J1818" s="32">
        <v>1</v>
      </c>
      <c r="K1818" s="26">
        <v>23000</v>
      </c>
      <c r="L1818" s="21">
        <f t="shared" si="246"/>
        <v>0.18688971936766638</v>
      </c>
      <c r="M1818" s="22">
        <v>22500</v>
      </c>
      <c r="N1818" s="23">
        <f t="shared" si="251"/>
        <v>22500</v>
      </c>
      <c r="O1818" s="21">
        <f t="shared" si="249"/>
        <v>0.16108776894663016</v>
      </c>
      <c r="P1818" s="24">
        <v>22000</v>
      </c>
      <c r="Q1818" s="18">
        <f t="shared" si="244"/>
        <v>22000</v>
      </c>
      <c r="R1818" s="21">
        <f t="shared" si="250"/>
        <v>0.13528581852559393</v>
      </c>
    </row>
    <row r="1819" spans="1:18" ht="15.5" x14ac:dyDescent="0.45">
      <c r="A1819" s="12" t="s">
        <v>3682</v>
      </c>
      <c r="B1819" s="25" t="s">
        <v>3683</v>
      </c>
      <c r="C1819" s="14" t="s">
        <v>24</v>
      </c>
      <c r="D1819" s="15">
        <v>55500</v>
      </c>
      <c r="E1819" s="16">
        <f t="shared" si="247"/>
        <v>56332.5</v>
      </c>
      <c r="F1819" s="17">
        <f t="shared" si="248"/>
        <v>2253.3000000000002</v>
      </c>
      <c r="G1819" s="18">
        <f t="shared" si="245"/>
        <v>0</v>
      </c>
      <c r="H1819" s="18">
        <v>100</v>
      </c>
      <c r="I1819" s="19" t="s">
        <v>29</v>
      </c>
      <c r="J1819" s="19">
        <v>25</v>
      </c>
      <c r="K1819" s="26">
        <v>3000</v>
      </c>
      <c r="L1819" s="21">
        <f t="shared" si="246"/>
        <v>0.33138064172546922</v>
      </c>
      <c r="M1819" s="22">
        <v>65000</v>
      </c>
      <c r="N1819" s="23">
        <f t="shared" si="251"/>
        <v>2600</v>
      </c>
      <c r="O1819" s="21">
        <f t="shared" si="249"/>
        <v>0.15386322282873999</v>
      </c>
      <c r="P1819" s="24">
        <v>63000</v>
      </c>
      <c r="Q1819" s="18">
        <f t="shared" si="244"/>
        <v>2520</v>
      </c>
      <c r="R1819" s="21">
        <f t="shared" si="250"/>
        <v>0.11835973904939413</v>
      </c>
    </row>
    <row r="1820" spans="1:18" ht="15.5" x14ac:dyDescent="0.45">
      <c r="A1820" s="12" t="s">
        <v>3684</v>
      </c>
      <c r="B1820" s="25" t="s">
        <v>3685</v>
      </c>
      <c r="C1820" s="14" t="s">
        <v>24</v>
      </c>
      <c r="D1820" s="28">
        <v>13605</v>
      </c>
      <c r="E1820" s="16">
        <f t="shared" si="247"/>
        <v>13809.075000000001</v>
      </c>
      <c r="F1820" s="17">
        <f t="shared" si="248"/>
        <v>13809.075000000001</v>
      </c>
      <c r="G1820" s="18">
        <f t="shared" si="245"/>
        <v>0</v>
      </c>
      <c r="H1820" s="18">
        <v>100</v>
      </c>
      <c r="I1820" s="32" t="s">
        <v>48</v>
      </c>
      <c r="J1820" s="32">
        <v>1</v>
      </c>
      <c r="K1820" s="29">
        <v>17000</v>
      </c>
      <c r="L1820" s="21">
        <f t="shared" si="246"/>
        <v>0.2310744926796327</v>
      </c>
      <c r="M1820" s="30">
        <v>16000</v>
      </c>
      <c r="N1820" s="23">
        <f t="shared" si="251"/>
        <v>16000</v>
      </c>
      <c r="O1820" s="21">
        <f t="shared" si="249"/>
        <v>0.15865834605141901</v>
      </c>
      <c r="P1820" s="24">
        <v>16000</v>
      </c>
      <c r="Q1820" s="18">
        <f t="shared" si="244"/>
        <v>16000</v>
      </c>
      <c r="R1820" s="21">
        <f t="shared" si="250"/>
        <v>0.15865834605141901</v>
      </c>
    </row>
    <row r="1821" spans="1:18" ht="15.5" x14ac:dyDescent="0.45">
      <c r="A1821" s="12" t="s">
        <v>3686</v>
      </c>
      <c r="B1821" s="25" t="s">
        <v>3687</v>
      </c>
      <c r="C1821" s="14" t="s">
        <v>32</v>
      </c>
      <c r="D1821" s="31">
        <v>46970</v>
      </c>
      <c r="E1821" s="16">
        <f t="shared" si="247"/>
        <v>47674.55</v>
      </c>
      <c r="F1821" s="17">
        <f t="shared" si="248"/>
        <v>47674.55</v>
      </c>
      <c r="G1821" s="18">
        <f t="shared" si="245"/>
        <v>0</v>
      </c>
      <c r="H1821" s="18">
        <v>1</v>
      </c>
      <c r="I1821" s="19" t="s">
        <v>33</v>
      </c>
      <c r="J1821" s="19">
        <v>1</v>
      </c>
      <c r="K1821" s="26">
        <v>57000</v>
      </c>
      <c r="L1821" s="21">
        <f t="shared" si="246"/>
        <v>0.19560646088951017</v>
      </c>
      <c r="M1821" s="22">
        <v>56000</v>
      </c>
      <c r="N1821" s="23">
        <f t="shared" si="251"/>
        <v>56000</v>
      </c>
      <c r="O1821" s="21">
        <f t="shared" si="249"/>
        <v>0.17463090894408015</v>
      </c>
      <c r="P1821" s="24">
        <v>53000</v>
      </c>
      <c r="Q1821" s="18">
        <f t="shared" si="244"/>
        <v>53000</v>
      </c>
      <c r="R1821" s="21">
        <f t="shared" si="250"/>
        <v>0.11170425310779014</v>
      </c>
    </row>
    <row r="1822" spans="1:18" ht="15.5" x14ac:dyDescent="0.45">
      <c r="A1822" s="12" t="s">
        <v>3688</v>
      </c>
      <c r="B1822" s="25" t="s">
        <v>3689</v>
      </c>
      <c r="C1822" s="14" t="s">
        <v>32</v>
      </c>
      <c r="D1822" s="15">
        <v>18118</v>
      </c>
      <c r="E1822" s="16">
        <f t="shared" si="247"/>
        <v>18389.77</v>
      </c>
      <c r="F1822" s="17">
        <f t="shared" si="248"/>
        <v>1838.9770000000001</v>
      </c>
      <c r="G1822" s="18">
        <f t="shared" si="245"/>
        <v>0</v>
      </c>
      <c r="H1822" s="18">
        <v>10</v>
      </c>
      <c r="I1822" s="19" t="s">
        <v>29</v>
      </c>
      <c r="J1822" s="19">
        <v>10</v>
      </c>
      <c r="K1822" s="26">
        <v>3000</v>
      </c>
      <c r="L1822" s="21">
        <f t="shared" si="246"/>
        <v>0.6313417731706269</v>
      </c>
      <c r="M1822" s="22">
        <v>22000</v>
      </c>
      <c r="N1822" s="23">
        <f t="shared" si="251"/>
        <v>2200</v>
      </c>
      <c r="O1822" s="21">
        <f t="shared" si="249"/>
        <v>0.19631730032512637</v>
      </c>
      <c r="P1822" s="24">
        <v>21000</v>
      </c>
      <c r="Q1822" s="18">
        <f t="shared" si="244"/>
        <v>2100</v>
      </c>
      <c r="R1822" s="21">
        <f t="shared" si="250"/>
        <v>0.14193924121943879</v>
      </c>
    </row>
    <row r="1823" spans="1:18" ht="15.5" x14ac:dyDescent="0.45">
      <c r="A1823" s="12" t="s">
        <v>3690</v>
      </c>
      <c r="B1823" s="25" t="s">
        <v>3691</v>
      </c>
      <c r="C1823" s="14" t="s">
        <v>24</v>
      </c>
      <c r="D1823" s="15">
        <v>46780</v>
      </c>
      <c r="E1823" s="16">
        <f t="shared" si="247"/>
        <v>47481.7</v>
      </c>
      <c r="F1823" s="17">
        <f t="shared" si="248"/>
        <v>47481.7</v>
      </c>
      <c r="G1823" s="18">
        <f t="shared" si="245"/>
        <v>0</v>
      </c>
      <c r="H1823" s="18">
        <v>1</v>
      </c>
      <c r="I1823" s="32" t="s">
        <v>48</v>
      </c>
      <c r="J1823" s="19">
        <v>1</v>
      </c>
      <c r="K1823" s="29">
        <v>56000</v>
      </c>
      <c r="L1823" s="21">
        <f t="shared" si="246"/>
        <v>0.17940174846309218</v>
      </c>
      <c r="M1823" s="30">
        <v>55000</v>
      </c>
      <c r="N1823" s="23">
        <f t="shared" si="251"/>
        <v>55000</v>
      </c>
      <c r="O1823" s="21">
        <f t="shared" si="249"/>
        <v>0.15834100295482267</v>
      </c>
      <c r="P1823" s="24">
        <v>53000</v>
      </c>
      <c r="Q1823" s="18">
        <f t="shared" ref="Q1823:Q1886" si="252">P1823/J1823</f>
        <v>53000</v>
      </c>
      <c r="R1823" s="21">
        <f t="shared" si="250"/>
        <v>0.11621951193828366</v>
      </c>
    </row>
    <row r="1824" spans="1:18" ht="15.5" x14ac:dyDescent="0.45">
      <c r="A1824" s="12" t="s">
        <v>3692</v>
      </c>
      <c r="B1824" s="25" t="s">
        <v>3693</v>
      </c>
      <c r="C1824" s="14" t="s">
        <v>32</v>
      </c>
      <c r="D1824" s="15">
        <v>101010</v>
      </c>
      <c r="E1824" s="16">
        <f t="shared" si="247"/>
        <v>102525.15</v>
      </c>
      <c r="F1824" s="17">
        <f t="shared" si="248"/>
        <v>10252.514999999999</v>
      </c>
      <c r="G1824" s="18">
        <f t="shared" si="245"/>
        <v>0</v>
      </c>
      <c r="H1824" s="18">
        <v>50</v>
      </c>
      <c r="I1824" s="19" t="s">
        <v>29</v>
      </c>
      <c r="J1824" s="32">
        <v>10</v>
      </c>
      <c r="K1824" s="26">
        <v>15000</v>
      </c>
      <c r="L1824" s="21">
        <f t="shared" si="246"/>
        <v>0.46305565024776857</v>
      </c>
      <c r="M1824" s="22">
        <v>130000</v>
      </c>
      <c r="N1824" s="23">
        <f t="shared" si="251"/>
        <v>13000</v>
      </c>
      <c r="O1824" s="21">
        <f t="shared" si="249"/>
        <v>0.26798156354806607</v>
      </c>
      <c r="P1824" s="24">
        <v>120000</v>
      </c>
      <c r="Q1824" s="18">
        <f t="shared" si="252"/>
        <v>12000</v>
      </c>
      <c r="R1824" s="21">
        <f t="shared" si="250"/>
        <v>0.17044452019821485</v>
      </c>
    </row>
    <row r="1825" spans="1:18" ht="15.5" x14ac:dyDescent="0.45">
      <c r="A1825" s="12" t="s">
        <v>3694</v>
      </c>
      <c r="B1825" s="25" t="s">
        <v>3695</v>
      </c>
      <c r="C1825" s="14" t="s">
        <v>10</v>
      </c>
      <c r="D1825" s="15">
        <v>8000</v>
      </c>
      <c r="E1825" s="16">
        <f t="shared" si="247"/>
        <v>8120</v>
      </c>
      <c r="F1825" s="17">
        <f t="shared" si="248"/>
        <v>8120</v>
      </c>
      <c r="G1825" s="18">
        <f t="shared" si="245"/>
        <v>0</v>
      </c>
      <c r="H1825" s="18">
        <v>5</v>
      </c>
      <c r="I1825" s="28" t="s">
        <v>11</v>
      </c>
      <c r="J1825" s="32">
        <v>1</v>
      </c>
      <c r="K1825" s="29">
        <v>15000</v>
      </c>
      <c r="L1825" s="21">
        <f t="shared" si="246"/>
        <v>0.84729064039408863</v>
      </c>
      <c r="M1825" s="30">
        <v>12000</v>
      </c>
      <c r="N1825" s="23">
        <f t="shared" si="251"/>
        <v>12000</v>
      </c>
      <c r="O1825" s="21">
        <f t="shared" si="249"/>
        <v>0.47783251231527096</v>
      </c>
      <c r="P1825" s="24">
        <v>12000</v>
      </c>
      <c r="Q1825" s="18">
        <f t="shared" si="252"/>
        <v>12000</v>
      </c>
      <c r="R1825" s="21">
        <f t="shared" si="250"/>
        <v>0.47783251231527096</v>
      </c>
    </row>
    <row r="1826" spans="1:18" ht="15.5" x14ac:dyDescent="0.45">
      <c r="A1826" s="12" t="s">
        <v>3696</v>
      </c>
      <c r="B1826" s="25" t="s">
        <v>3697</v>
      </c>
      <c r="C1826" s="14" t="s">
        <v>32</v>
      </c>
      <c r="D1826" s="52">
        <v>9990</v>
      </c>
      <c r="E1826" s="16">
        <f t="shared" si="247"/>
        <v>10139.85</v>
      </c>
      <c r="F1826" s="17">
        <f t="shared" si="248"/>
        <v>10139.85</v>
      </c>
      <c r="G1826" s="18">
        <f t="shared" si="245"/>
        <v>0</v>
      </c>
      <c r="H1826" s="18">
        <v>5</v>
      </c>
      <c r="I1826" s="28" t="s">
        <v>11</v>
      </c>
      <c r="J1826" s="19">
        <v>1</v>
      </c>
      <c r="K1826" s="29">
        <v>15000</v>
      </c>
      <c r="L1826" s="21">
        <f t="shared" si="246"/>
        <v>0.47931182413941031</v>
      </c>
      <c r="M1826" s="30">
        <v>12000</v>
      </c>
      <c r="N1826" s="23">
        <f t="shared" si="251"/>
        <v>12000</v>
      </c>
      <c r="O1826" s="21">
        <f t="shared" si="249"/>
        <v>0.18344945931152823</v>
      </c>
      <c r="P1826" s="24">
        <v>12000</v>
      </c>
      <c r="Q1826" s="18">
        <f t="shared" si="252"/>
        <v>12000</v>
      </c>
      <c r="R1826" s="21">
        <f t="shared" si="250"/>
        <v>0.18344945931152823</v>
      </c>
    </row>
    <row r="1827" spans="1:18" ht="15.5" x14ac:dyDescent="0.45">
      <c r="A1827" s="12" t="s">
        <v>3698</v>
      </c>
      <c r="B1827" s="25" t="s">
        <v>3699</v>
      </c>
      <c r="C1827" s="14" t="s">
        <v>10</v>
      </c>
      <c r="D1827" s="19">
        <v>9990</v>
      </c>
      <c r="E1827" s="16">
        <f t="shared" si="247"/>
        <v>10139.85</v>
      </c>
      <c r="F1827" s="17">
        <f t="shared" si="248"/>
        <v>10139.85</v>
      </c>
      <c r="G1827" s="18">
        <f t="shared" si="245"/>
        <v>0</v>
      </c>
      <c r="H1827" s="18">
        <v>1</v>
      </c>
      <c r="I1827" s="19" t="s">
        <v>11</v>
      </c>
      <c r="J1827" s="32">
        <v>1</v>
      </c>
      <c r="K1827" s="26">
        <v>13000</v>
      </c>
      <c r="L1827" s="21">
        <f t="shared" si="246"/>
        <v>0.28207024758748894</v>
      </c>
      <c r="M1827" s="30">
        <v>12000</v>
      </c>
      <c r="N1827" s="23">
        <f t="shared" si="251"/>
        <v>12000</v>
      </c>
      <c r="O1827" s="21">
        <f t="shared" si="249"/>
        <v>0.18344945931152823</v>
      </c>
      <c r="P1827" s="24">
        <v>12000</v>
      </c>
      <c r="Q1827" s="18">
        <f t="shared" si="252"/>
        <v>12000</v>
      </c>
      <c r="R1827" s="21">
        <f t="shared" si="250"/>
        <v>0.18344945931152823</v>
      </c>
    </row>
    <row r="1828" spans="1:18" ht="15.5" x14ac:dyDescent="0.45">
      <c r="A1828" s="12" t="s">
        <v>3700</v>
      </c>
      <c r="B1828" s="25" t="s">
        <v>3701</v>
      </c>
      <c r="C1828" s="14" t="s">
        <v>32</v>
      </c>
      <c r="D1828" s="52">
        <v>8000</v>
      </c>
      <c r="E1828" s="16">
        <f t="shared" si="247"/>
        <v>8120</v>
      </c>
      <c r="F1828" s="17">
        <f t="shared" si="248"/>
        <v>8120</v>
      </c>
      <c r="G1828" s="18">
        <f t="shared" si="245"/>
        <v>0</v>
      </c>
      <c r="H1828" s="18">
        <v>5</v>
      </c>
      <c r="I1828" s="28" t="s">
        <v>11</v>
      </c>
      <c r="J1828" s="19">
        <v>1</v>
      </c>
      <c r="K1828" s="29">
        <v>15000</v>
      </c>
      <c r="L1828" s="21">
        <f t="shared" si="246"/>
        <v>0.84729064039408863</v>
      </c>
      <c r="M1828" s="30">
        <v>12000</v>
      </c>
      <c r="N1828" s="23">
        <f t="shared" si="251"/>
        <v>12000</v>
      </c>
      <c r="O1828" s="21">
        <f t="shared" si="249"/>
        <v>0.47783251231527096</v>
      </c>
      <c r="P1828" s="24">
        <v>12000</v>
      </c>
      <c r="Q1828" s="18">
        <f t="shared" si="252"/>
        <v>12000</v>
      </c>
      <c r="R1828" s="21">
        <f t="shared" si="250"/>
        <v>0.47783251231527096</v>
      </c>
    </row>
    <row r="1829" spans="1:18" ht="15.5" x14ac:dyDescent="0.45">
      <c r="A1829" s="12" t="s">
        <v>3702</v>
      </c>
      <c r="B1829" s="25" t="s">
        <v>3703</v>
      </c>
      <c r="C1829" s="14" t="s">
        <v>32</v>
      </c>
      <c r="D1829" s="15">
        <v>85600</v>
      </c>
      <c r="E1829" s="16">
        <f t="shared" si="247"/>
        <v>86884</v>
      </c>
      <c r="F1829" s="17">
        <f t="shared" si="248"/>
        <v>8688.4</v>
      </c>
      <c r="G1829" s="18">
        <f t="shared" si="245"/>
        <v>0</v>
      </c>
      <c r="H1829" s="18">
        <v>100</v>
      </c>
      <c r="I1829" s="28" t="s">
        <v>29</v>
      </c>
      <c r="J1829" s="19">
        <v>10</v>
      </c>
      <c r="K1829" s="29">
        <v>12000</v>
      </c>
      <c r="L1829" s="21">
        <f t="shared" si="246"/>
        <v>0.38115188066847755</v>
      </c>
      <c r="M1829" s="30">
        <v>105000</v>
      </c>
      <c r="N1829" s="23">
        <f t="shared" si="251"/>
        <v>10500</v>
      </c>
      <c r="O1829" s="21">
        <f t="shared" si="249"/>
        <v>0.20850789558491786</v>
      </c>
      <c r="P1829" s="24">
        <v>102000</v>
      </c>
      <c r="Q1829" s="18">
        <f t="shared" si="252"/>
        <v>10200</v>
      </c>
      <c r="R1829" s="21">
        <f t="shared" si="250"/>
        <v>0.17397909856820593</v>
      </c>
    </row>
    <row r="1830" spans="1:18" ht="15.5" x14ac:dyDescent="0.45">
      <c r="A1830" s="12" t="s">
        <v>3704</v>
      </c>
      <c r="B1830" s="25" t="s">
        <v>3705</v>
      </c>
      <c r="C1830" s="14" t="s">
        <v>32</v>
      </c>
      <c r="D1830" s="15">
        <v>17102</v>
      </c>
      <c r="E1830" s="16">
        <f t="shared" si="247"/>
        <v>17358.53</v>
      </c>
      <c r="F1830" s="17">
        <f t="shared" si="248"/>
        <v>1735.8529999999998</v>
      </c>
      <c r="G1830" s="18">
        <f t="shared" si="245"/>
        <v>0</v>
      </c>
      <c r="H1830" s="18">
        <v>100</v>
      </c>
      <c r="I1830" s="19" t="s">
        <v>29</v>
      </c>
      <c r="J1830" s="19">
        <v>10</v>
      </c>
      <c r="K1830" s="26">
        <v>5000</v>
      </c>
      <c r="L1830" s="21">
        <f t="shared" si="246"/>
        <v>1.8804282390271527</v>
      </c>
      <c r="M1830" s="22">
        <v>25000</v>
      </c>
      <c r="N1830" s="23">
        <f t="shared" si="251"/>
        <v>2500</v>
      </c>
      <c r="O1830" s="21">
        <f t="shared" si="249"/>
        <v>0.44021411951357647</v>
      </c>
      <c r="P1830" s="24">
        <v>24000</v>
      </c>
      <c r="Q1830" s="18">
        <f t="shared" si="252"/>
        <v>2400</v>
      </c>
      <c r="R1830" s="21">
        <f t="shared" si="250"/>
        <v>0.38260555473303343</v>
      </c>
    </row>
    <row r="1831" spans="1:18" ht="15.5" x14ac:dyDescent="0.45">
      <c r="A1831" s="12" t="s">
        <v>3706</v>
      </c>
      <c r="B1831" s="25" t="s">
        <v>3707</v>
      </c>
      <c r="C1831" s="14" t="s">
        <v>24</v>
      </c>
      <c r="D1831" s="84">
        <v>17875</v>
      </c>
      <c r="E1831" s="16">
        <f t="shared" si="247"/>
        <v>18143.125</v>
      </c>
      <c r="F1831" s="17">
        <f t="shared" si="248"/>
        <v>1814.3125</v>
      </c>
      <c r="G1831" s="18">
        <f t="shared" si="245"/>
        <v>0</v>
      </c>
      <c r="H1831" s="18">
        <v>100</v>
      </c>
      <c r="I1831" s="19" t="s">
        <v>29</v>
      </c>
      <c r="J1831" s="19">
        <v>10</v>
      </c>
      <c r="K1831" s="26">
        <v>4000</v>
      </c>
      <c r="L1831" s="21">
        <f t="shared" si="246"/>
        <v>1.2046918598642737</v>
      </c>
      <c r="M1831" s="22">
        <v>23000</v>
      </c>
      <c r="N1831" s="23">
        <f t="shared" si="251"/>
        <v>2300</v>
      </c>
      <c r="O1831" s="21">
        <f t="shared" si="249"/>
        <v>0.26769781942195736</v>
      </c>
      <c r="P1831" s="24">
        <v>22000</v>
      </c>
      <c r="Q1831" s="18">
        <f t="shared" si="252"/>
        <v>2200</v>
      </c>
      <c r="R1831" s="21">
        <f t="shared" si="250"/>
        <v>0.21258052292535051</v>
      </c>
    </row>
    <row r="1832" spans="1:18" ht="15.5" x14ac:dyDescent="0.45">
      <c r="A1832" s="12" t="s">
        <v>3708</v>
      </c>
      <c r="B1832" s="25" t="s">
        <v>3709</v>
      </c>
      <c r="C1832" s="14" t="s">
        <v>47</v>
      </c>
      <c r="D1832" s="15">
        <v>19625</v>
      </c>
      <c r="E1832" s="16">
        <f t="shared" si="247"/>
        <v>19919.375</v>
      </c>
      <c r="F1832" s="17">
        <f t="shared" si="248"/>
        <v>1991.9375</v>
      </c>
      <c r="G1832" s="18">
        <f t="shared" si="245"/>
        <v>0</v>
      </c>
      <c r="H1832" s="18">
        <v>100</v>
      </c>
      <c r="I1832" s="32" t="s">
        <v>29</v>
      </c>
      <c r="J1832" s="32">
        <v>10</v>
      </c>
      <c r="K1832" s="26">
        <v>5000</v>
      </c>
      <c r="L1832" s="21">
        <f t="shared" si="246"/>
        <v>1.5101189168836873</v>
      </c>
      <c r="M1832" s="22">
        <v>30000</v>
      </c>
      <c r="N1832" s="23">
        <f t="shared" si="251"/>
        <v>3000</v>
      </c>
      <c r="O1832" s="21">
        <f t="shared" si="249"/>
        <v>0.50607135013021243</v>
      </c>
      <c r="P1832" s="24">
        <v>28000</v>
      </c>
      <c r="Q1832" s="18">
        <f t="shared" si="252"/>
        <v>2800</v>
      </c>
      <c r="R1832" s="21">
        <f t="shared" si="250"/>
        <v>0.40566659345486494</v>
      </c>
    </row>
    <row r="1833" spans="1:18" ht="15.5" x14ac:dyDescent="0.45">
      <c r="A1833" s="12" t="s">
        <v>3710</v>
      </c>
      <c r="B1833" s="25" t="s">
        <v>3711</v>
      </c>
      <c r="C1833" s="14" t="s">
        <v>24</v>
      </c>
      <c r="D1833" s="15">
        <v>14985</v>
      </c>
      <c r="E1833" s="16">
        <f t="shared" si="247"/>
        <v>15209.775</v>
      </c>
      <c r="F1833" s="17">
        <f t="shared" si="248"/>
        <v>15209.775</v>
      </c>
      <c r="G1833" s="18">
        <f t="shared" ref="G1833:G1896" si="253">F1833*T1833</f>
        <v>0</v>
      </c>
      <c r="H1833" s="18">
        <v>2</v>
      </c>
      <c r="I1833" s="28" t="s">
        <v>48</v>
      </c>
      <c r="J1833" s="19">
        <v>1</v>
      </c>
      <c r="K1833" s="29">
        <v>18500</v>
      </c>
      <c r="L1833" s="21">
        <f t="shared" ref="L1833:L1896" si="254">(K1833-F1833)/F1833</f>
        <v>0.21632305540351521</v>
      </c>
      <c r="M1833" s="30">
        <v>18000</v>
      </c>
      <c r="N1833" s="23">
        <f t="shared" si="251"/>
        <v>18000</v>
      </c>
      <c r="O1833" s="21">
        <f t="shared" si="249"/>
        <v>0.18344945931152831</v>
      </c>
      <c r="P1833" s="24">
        <v>18000</v>
      </c>
      <c r="Q1833" s="18">
        <f t="shared" si="252"/>
        <v>18000</v>
      </c>
      <c r="R1833" s="21">
        <f t="shared" si="250"/>
        <v>0.18344945931152831</v>
      </c>
    </row>
    <row r="1834" spans="1:18" ht="15.5" x14ac:dyDescent="0.45">
      <c r="A1834" s="12" t="s">
        <v>3712</v>
      </c>
      <c r="B1834" s="25" t="s">
        <v>3713</v>
      </c>
      <c r="C1834" s="14" t="str">
        <f>C1833</f>
        <v>OBAT BEBAS</v>
      </c>
      <c r="D1834" s="15">
        <v>4850</v>
      </c>
      <c r="E1834" s="16">
        <f t="shared" si="247"/>
        <v>4922.75</v>
      </c>
      <c r="F1834" s="17">
        <f t="shared" si="248"/>
        <v>4922.75</v>
      </c>
      <c r="G1834" s="18">
        <f t="shared" si="253"/>
        <v>0</v>
      </c>
      <c r="H1834" s="18">
        <v>1</v>
      </c>
      <c r="I1834" s="19" t="s">
        <v>33</v>
      </c>
      <c r="J1834" s="19">
        <v>1</v>
      </c>
      <c r="K1834" s="26">
        <v>7000</v>
      </c>
      <c r="L1834" s="21">
        <f t="shared" si="254"/>
        <v>0.42196942765730538</v>
      </c>
      <c r="M1834" s="22">
        <v>7000</v>
      </c>
      <c r="N1834" s="23">
        <f t="shared" si="251"/>
        <v>7000</v>
      </c>
      <c r="O1834" s="21">
        <f t="shared" si="249"/>
        <v>0.42196942765730538</v>
      </c>
      <c r="P1834" s="24">
        <v>6000</v>
      </c>
      <c r="Q1834" s="18">
        <f t="shared" si="252"/>
        <v>6000</v>
      </c>
      <c r="R1834" s="21">
        <f t="shared" si="250"/>
        <v>0.21883093799197603</v>
      </c>
    </row>
    <row r="1835" spans="1:18" ht="15.5" x14ac:dyDescent="0.45">
      <c r="A1835" s="12" t="s">
        <v>3714</v>
      </c>
      <c r="B1835" s="25" t="s">
        <v>3715</v>
      </c>
      <c r="C1835" s="14" t="s">
        <v>24</v>
      </c>
      <c r="D1835" s="66">
        <v>22378</v>
      </c>
      <c r="E1835" s="16">
        <f t="shared" si="247"/>
        <v>22713.67</v>
      </c>
      <c r="F1835" s="17">
        <f t="shared" si="248"/>
        <v>22713.67</v>
      </c>
      <c r="G1835" s="18">
        <f t="shared" si="253"/>
        <v>0</v>
      </c>
      <c r="H1835" s="18">
        <v>1</v>
      </c>
      <c r="I1835" s="32" t="s">
        <v>48</v>
      </c>
      <c r="J1835" s="19">
        <v>1</v>
      </c>
      <c r="K1835" s="29">
        <v>28000</v>
      </c>
      <c r="L1835" s="21">
        <f t="shared" si="254"/>
        <v>0.23273781823897249</v>
      </c>
      <c r="M1835" s="30">
        <v>26000</v>
      </c>
      <c r="N1835" s="23">
        <f t="shared" si="251"/>
        <v>26000</v>
      </c>
      <c r="O1835" s="21">
        <f t="shared" si="249"/>
        <v>0.14468511693618874</v>
      </c>
      <c r="P1835" s="24">
        <v>25500</v>
      </c>
      <c r="Q1835" s="18">
        <f t="shared" si="252"/>
        <v>25500</v>
      </c>
      <c r="R1835" s="21">
        <f t="shared" si="250"/>
        <v>0.1226719416104928</v>
      </c>
    </row>
    <row r="1836" spans="1:18" ht="15.5" x14ac:dyDescent="0.45">
      <c r="A1836" s="12" t="s">
        <v>3716</v>
      </c>
      <c r="B1836" s="25" t="s">
        <v>3717</v>
      </c>
      <c r="C1836" s="14" t="s">
        <v>24</v>
      </c>
      <c r="D1836" s="66">
        <v>25175</v>
      </c>
      <c r="E1836" s="16">
        <f t="shared" si="247"/>
        <v>25552.625</v>
      </c>
      <c r="F1836" s="17">
        <f t="shared" si="248"/>
        <v>25552.625</v>
      </c>
      <c r="G1836" s="18">
        <f t="shared" si="253"/>
        <v>0</v>
      </c>
      <c r="H1836" s="18">
        <v>100</v>
      </c>
      <c r="I1836" s="32" t="s">
        <v>48</v>
      </c>
      <c r="J1836" s="32">
        <v>1</v>
      </c>
      <c r="K1836" s="29">
        <v>31000</v>
      </c>
      <c r="L1836" s="21">
        <f t="shared" si="254"/>
        <v>0.21318259865669378</v>
      </c>
      <c r="M1836" s="30">
        <v>30000</v>
      </c>
      <c r="N1836" s="23">
        <f t="shared" si="251"/>
        <v>30000</v>
      </c>
      <c r="O1836" s="21">
        <f t="shared" si="249"/>
        <v>0.17404767611938107</v>
      </c>
      <c r="P1836" s="24">
        <v>29000</v>
      </c>
      <c r="Q1836" s="18">
        <f t="shared" si="252"/>
        <v>29000</v>
      </c>
      <c r="R1836" s="21">
        <f t="shared" si="250"/>
        <v>0.13491275358206839</v>
      </c>
    </row>
    <row r="1837" spans="1:18" ht="15.5" x14ac:dyDescent="0.45">
      <c r="A1837" s="12" t="s">
        <v>3718</v>
      </c>
      <c r="B1837" s="25" t="s">
        <v>3719</v>
      </c>
      <c r="C1837" s="14" t="s">
        <v>24</v>
      </c>
      <c r="D1837" s="66">
        <v>21179</v>
      </c>
      <c r="E1837" s="16">
        <f t="shared" si="247"/>
        <v>21496.685000000001</v>
      </c>
      <c r="F1837" s="17">
        <f t="shared" si="248"/>
        <v>21496.685000000001</v>
      </c>
      <c r="G1837" s="18">
        <f t="shared" si="253"/>
        <v>0</v>
      </c>
      <c r="H1837" s="18">
        <v>1</v>
      </c>
      <c r="I1837" s="32" t="s">
        <v>48</v>
      </c>
      <c r="J1837" s="19">
        <v>1</v>
      </c>
      <c r="K1837" s="29">
        <v>26000</v>
      </c>
      <c r="L1837" s="21">
        <f t="shared" si="254"/>
        <v>0.20948881187959903</v>
      </c>
      <c r="M1837" s="30">
        <v>25000</v>
      </c>
      <c r="N1837" s="23">
        <f t="shared" si="251"/>
        <v>25000</v>
      </c>
      <c r="O1837" s="21">
        <f t="shared" si="249"/>
        <v>0.16297001142269138</v>
      </c>
      <c r="P1837" s="24">
        <v>24000</v>
      </c>
      <c r="Q1837" s="18">
        <f t="shared" si="252"/>
        <v>24000</v>
      </c>
      <c r="R1837" s="21">
        <f t="shared" si="250"/>
        <v>0.11645121096578373</v>
      </c>
    </row>
    <row r="1838" spans="1:18" ht="15.5" x14ac:dyDescent="0.45">
      <c r="A1838" s="12" t="s">
        <v>3720</v>
      </c>
      <c r="B1838" s="25" t="s">
        <v>3721</v>
      </c>
      <c r="C1838" s="14" t="s">
        <v>24</v>
      </c>
      <c r="D1838" s="27">
        <v>5606</v>
      </c>
      <c r="E1838" s="16">
        <f t="shared" si="247"/>
        <v>5690.09</v>
      </c>
      <c r="F1838" s="17">
        <f t="shared" si="248"/>
        <v>5690.09</v>
      </c>
      <c r="G1838" s="18">
        <f t="shared" si="253"/>
        <v>0</v>
      </c>
      <c r="H1838" s="18">
        <v>100</v>
      </c>
      <c r="I1838" s="32" t="s">
        <v>48</v>
      </c>
      <c r="J1838" s="42">
        <v>1</v>
      </c>
      <c r="K1838" s="29">
        <v>8000</v>
      </c>
      <c r="L1838" s="21">
        <f t="shared" si="254"/>
        <v>0.40595315715568642</v>
      </c>
      <c r="M1838" s="30">
        <v>7000</v>
      </c>
      <c r="N1838" s="23">
        <f t="shared" si="251"/>
        <v>7000</v>
      </c>
      <c r="O1838" s="21">
        <f t="shared" si="249"/>
        <v>0.23020901251122564</v>
      </c>
      <c r="P1838" s="70">
        <v>6500</v>
      </c>
      <c r="Q1838" s="18">
        <f t="shared" si="252"/>
        <v>6500</v>
      </c>
      <c r="R1838" s="21">
        <f t="shared" si="250"/>
        <v>0.14233694018899523</v>
      </c>
    </row>
    <row r="1839" spans="1:18" ht="15.5" x14ac:dyDescent="0.45">
      <c r="A1839" s="12" t="s">
        <v>3722</v>
      </c>
      <c r="B1839" s="34" t="s">
        <v>3723</v>
      </c>
      <c r="C1839" s="33" t="s">
        <v>24</v>
      </c>
      <c r="D1839" s="99">
        <v>6757</v>
      </c>
      <c r="E1839" s="16">
        <f t="shared" si="247"/>
        <v>6858.3549999999996</v>
      </c>
      <c r="F1839" s="17">
        <f t="shared" si="248"/>
        <v>6858.3549999999996</v>
      </c>
      <c r="G1839" s="18">
        <f t="shared" si="253"/>
        <v>0</v>
      </c>
      <c r="H1839" s="18">
        <v>100</v>
      </c>
      <c r="I1839" s="32" t="s">
        <v>48</v>
      </c>
      <c r="J1839" s="32">
        <v>1</v>
      </c>
      <c r="K1839" s="20">
        <v>10000</v>
      </c>
      <c r="L1839" s="21">
        <f t="shared" si="254"/>
        <v>0.45807558809656262</v>
      </c>
      <c r="M1839" s="125">
        <v>7900</v>
      </c>
      <c r="N1839" s="23">
        <f t="shared" si="251"/>
        <v>7900</v>
      </c>
      <c r="O1839" s="21">
        <f t="shared" si="249"/>
        <v>0.15187971459628447</v>
      </c>
      <c r="P1839" s="126">
        <v>7600</v>
      </c>
      <c r="Q1839" s="18">
        <f t="shared" si="252"/>
        <v>7600</v>
      </c>
      <c r="R1839" s="21">
        <f t="shared" si="250"/>
        <v>0.10813744695338758</v>
      </c>
    </row>
    <row r="1840" spans="1:18" ht="15.5" x14ac:dyDescent="0.45">
      <c r="A1840" s="12" t="s">
        <v>3724</v>
      </c>
      <c r="B1840" s="34" t="s">
        <v>3725</v>
      </c>
      <c r="C1840" s="33" t="s">
        <v>24</v>
      </c>
      <c r="D1840" s="16">
        <v>11655</v>
      </c>
      <c r="E1840" s="16">
        <f t="shared" si="247"/>
        <v>11829.825000000001</v>
      </c>
      <c r="F1840" s="17">
        <f t="shared" si="248"/>
        <v>11829.825000000001</v>
      </c>
      <c r="G1840" s="18">
        <f t="shared" si="253"/>
        <v>0</v>
      </c>
      <c r="H1840" s="18">
        <v>20</v>
      </c>
      <c r="I1840" s="19" t="s">
        <v>48</v>
      </c>
      <c r="J1840" s="32">
        <v>1</v>
      </c>
      <c r="K1840" s="20">
        <v>16000</v>
      </c>
      <c r="L1840" s="21">
        <f t="shared" si="254"/>
        <v>0.35251366778460363</v>
      </c>
      <c r="M1840" s="127">
        <v>14000</v>
      </c>
      <c r="N1840" s="23">
        <f t="shared" si="251"/>
        <v>14000</v>
      </c>
      <c r="O1840" s="21">
        <f t="shared" si="249"/>
        <v>0.1834494593115282</v>
      </c>
      <c r="P1840" s="121">
        <v>14000</v>
      </c>
      <c r="Q1840" s="18">
        <f t="shared" si="252"/>
        <v>14000</v>
      </c>
      <c r="R1840" s="21">
        <f t="shared" si="250"/>
        <v>0.1834494593115282</v>
      </c>
    </row>
    <row r="1841" spans="1:18" ht="15.5" x14ac:dyDescent="0.45">
      <c r="A1841" s="12" t="s">
        <v>3726</v>
      </c>
      <c r="B1841" s="34" t="s">
        <v>3727</v>
      </c>
      <c r="C1841" s="14" t="str">
        <f>C1840</f>
        <v>OBAT BEBAS</v>
      </c>
      <c r="D1841" s="16">
        <v>23506</v>
      </c>
      <c r="E1841" s="16">
        <f t="shared" si="247"/>
        <v>23858.59</v>
      </c>
      <c r="F1841" s="17">
        <f t="shared" si="248"/>
        <v>4771.7179999999998</v>
      </c>
      <c r="G1841" s="18">
        <f t="shared" si="253"/>
        <v>0</v>
      </c>
      <c r="H1841" s="18">
        <v>100</v>
      </c>
      <c r="I1841" s="19" t="s">
        <v>29</v>
      </c>
      <c r="J1841" s="19">
        <v>5</v>
      </c>
      <c r="K1841" s="20">
        <v>8000</v>
      </c>
      <c r="L1841" s="21">
        <f t="shared" si="254"/>
        <v>0.67654500957516772</v>
      </c>
      <c r="M1841" s="127">
        <v>28500</v>
      </c>
      <c r="N1841" s="23">
        <f t="shared" si="251"/>
        <v>5700</v>
      </c>
      <c r="O1841" s="21">
        <f t="shared" si="249"/>
        <v>0.194538319322307</v>
      </c>
      <c r="P1841" s="121">
        <v>27500</v>
      </c>
      <c r="Q1841" s="18">
        <f t="shared" si="252"/>
        <v>5500</v>
      </c>
      <c r="R1841" s="21">
        <f t="shared" si="250"/>
        <v>0.15262469408292781</v>
      </c>
    </row>
    <row r="1842" spans="1:18" ht="15.5" x14ac:dyDescent="0.45">
      <c r="A1842" s="12" t="s">
        <v>3728</v>
      </c>
      <c r="B1842" s="25" t="s">
        <v>3729</v>
      </c>
      <c r="C1842" s="14" t="s">
        <v>10</v>
      </c>
      <c r="D1842" s="15">
        <v>240</v>
      </c>
      <c r="E1842" s="16">
        <f t="shared" si="247"/>
        <v>243.6</v>
      </c>
      <c r="F1842" s="17">
        <f t="shared" si="248"/>
        <v>243.6</v>
      </c>
      <c r="G1842" s="18">
        <f t="shared" si="253"/>
        <v>0</v>
      </c>
      <c r="H1842" s="18">
        <v>100</v>
      </c>
      <c r="I1842" s="19" t="s">
        <v>11</v>
      </c>
      <c r="J1842" s="19">
        <v>1</v>
      </c>
      <c r="K1842" s="26">
        <v>1000</v>
      </c>
      <c r="L1842" s="21">
        <f t="shared" si="254"/>
        <v>3.1050903119868636</v>
      </c>
      <c r="M1842" s="22">
        <v>500</v>
      </c>
      <c r="N1842" s="23">
        <f t="shared" si="251"/>
        <v>500</v>
      </c>
      <c r="O1842" s="21">
        <f t="shared" si="249"/>
        <v>1.0525451559934318</v>
      </c>
      <c r="P1842" s="24">
        <v>450</v>
      </c>
      <c r="Q1842" s="18">
        <f t="shared" si="252"/>
        <v>450</v>
      </c>
      <c r="R1842" s="21">
        <f t="shared" si="250"/>
        <v>0.84729064039408875</v>
      </c>
    </row>
    <row r="1843" spans="1:18" ht="15.5" x14ac:dyDescent="0.45">
      <c r="A1843" s="12" t="s">
        <v>3730</v>
      </c>
      <c r="B1843" s="25" t="s">
        <v>3731</v>
      </c>
      <c r="C1843" s="14" t="s">
        <v>10</v>
      </c>
      <c r="D1843" s="15">
        <v>12900</v>
      </c>
      <c r="E1843" s="16">
        <f t="shared" si="247"/>
        <v>13093.5</v>
      </c>
      <c r="F1843" s="17">
        <f t="shared" si="248"/>
        <v>13093.5</v>
      </c>
      <c r="G1843" s="18">
        <f t="shared" si="253"/>
        <v>0</v>
      </c>
      <c r="H1843" s="18">
        <v>1</v>
      </c>
      <c r="I1843" s="28" t="s">
        <v>586</v>
      </c>
      <c r="J1843" s="32">
        <v>1</v>
      </c>
      <c r="K1843" s="29">
        <v>17000</v>
      </c>
      <c r="L1843" s="21">
        <f t="shared" si="254"/>
        <v>0.29835414518654296</v>
      </c>
      <c r="M1843" s="30">
        <v>16000</v>
      </c>
      <c r="N1843" s="23">
        <f t="shared" si="251"/>
        <v>16000</v>
      </c>
      <c r="O1843" s="21">
        <f t="shared" si="249"/>
        <v>0.2219803719402757</v>
      </c>
      <c r="P1843" s="24">
        <v>16000</v>
      </c>
      <c r="Q1843" s="18">
        <f t="shared" si="252"/>
        <v>16000</v>
      </c>
      <c r="R1843" s="21">
        <f t="shared" si="250"/>
        <v>0.2219803719402757</v>
      </c>
    </row>
    <row r="1844" spans="1:18" ht="15.5" x14ac:dyDescent="0.45">
      <c r="A1844" s="12" t="s">
        <v>3732</v>
      </c>
      <c r="B1844" s="25" t="s">
        <v>3733</v>
      </c>
      <c r="C1844" s="33" t="s">
        <v>32</v>
      </c>
      <c r="D1844" s="16">
        <v>34438</v>
      </c>
      <c r="E1844" s="16">
        <f t="shared" si="247"/>
        <v>34954.57</v>
      </c>
      <c r="F1844" s="17">
        <f t="shared" si="248"/>
        <v>6990.9139999999998</v>
      </c>
      <c r="G1844" s="18">
        <f t="shared" si="253"/>
        <v>0</v>
      </c>
      <c r="H1844" s="18">
        <v>100</v>
      </c>
      <c r="I1844" s="19" t="s">
        <v>29</v>
      </c>
      <c r="J1844" s="19">
        <v>5</v>
      </c>
      <c r="K1844" s="26">
        <v>10000</v>
      </c>
      <c r="L1844" s="21">
        <f t="shared" si="254"/>
        <v>0.43042812427673982</v>
      </c>
      <c r="M1844" s="22">
        <v>41000</v>
      </c>
      <c r="N1844" s="23">
        <f t="shared" si="251"/>
        <v>8200</v>
      </c>
      <c r="O1844" s="21">
        <f t="shared" si="249"/>
        <v>0.17295106190692666</v>
      </c>
      <c r="P1844" s="24">
        <v>39000</v>
      </c>
      <c r="Q1844" s="18">
        <f t="shared" si="252"/>
        <v>7800</v>
      </c>
      <c r="R1844" s="21">
        <f t="shared" si="250"/>
        <v>0.11573393693585707</v>
      </c>
    </row>
    <row r="1845" spans="1:18" ht="15.5" x14ac:dyDescent="0.45">
      <c r="A1845" s="12" t="s">
        <v>3734</v>
      </c>
      <c r="B1845" s="25" t="s">
        <v>3735</v>
      </c>
      <c r="C1845" s="14" t="s">
        <v>32</v>
      </c>
      <c r="D1845" s="15">
        <v>24480</v>
      </c>
      <c r="E1845" s="16">
        <f t="shared" si="247"/>
        <v>24847.200000000001</v>
      </c>
      <c r="F1845" s="17">
        <f t="shared" si="248"/>
        <v>2484.7200000000003</v>
      </c>
      <c r="G1845" s="18">
        <f t="shared" si="253"/>
        <v>0</v>
      </c>
      <c r="H1845" s="18">
        <v>100</v>
      </c>
      <c r="I1845" s="19" t="s">
        <v>29</v>
      </c>
      <c r="J1845" s="32">
        <v>10</v>
      </c>
      <c r="K1845" s="26">
        <v>5000</v>
      </c>
      <c r="L1845" s="21">
        <f t="shared" si="254"/>
        <v>1.0122991725425801</v>
      </c>
      <c r="M1845" s="22">
        <v>29000</v>
      </c>
      <c r="N1845" s="23">
        <f t="shared" si="251"/>
        <v>2900</v>
      </c>
      <c r="O1845" s="21">
        <f t="shared" si="249"/>
        <v>0.16713352007469642</v>
      </c>
      <c r="P1845" s="24">
        <v>28000</v>
      </c>
      <c r="Q1845" s="18">
        <f t="shared" si="252"/>
        <v>2800</v>
      </c>
      <c r="R1845" s="21">
        <f t="shared" si="250"/>
        <v>0.12688753662384483</v>
      </c>
    </row>
    <row r="1846" spans="1:18" ht="15.5" x14ac:dyDescent="0.45">
      <c r="A1846" s="12" t="s">
        <v>3736</v>
      </c>
      <c r="B1846" s="25" t="s">
        <v>3737</v>
      </c>
      <c r="C1846" s="14" t="s">
        <v>47</v>
      </c>
      <c r="D1846" s="28">
        <v>7150</v>
      </c>
      <c r="E1846" s="16">
        <f t="shared" si="247"/>
        <v>7257.25</v>
      </c>
      <c r="F1846" s="17">
        <f t="shared" si="248"/>
        <v>7257.25</v>
      </c>
      <c r="G1846" s="18">
        <f t="shared" si="253"/>
        <v>0</v>
      </c>
      <c r="H1846" s="18">
        <v>100</v>
      </c>
      <c r="I1846" s="32" t="s">
        <v>48</v>
      </c>
      <c r="J1846" s="19">
        <v>1</v>
      </c>
      <c r="K1846" s="29">
        <v>10000</v>
      </c>
      <c r="L1846" s="21">
        <f t="shared" si="254"/>
        <v>0.37793241241517106</v>
      </c>
      <c r="M1846" s="30">
        <v>8500</v>
      </c>
      <c r="N1846" s="23">
        <f t="shared" si="251"/>
        <v>8500</v>
      </c>
      <c r="O1846" s="21">
        <f t="shared" si="249"/>
        <v>0.17124255055289539</v>
      </c>
      <c r="P1846" s="24">
        <v>8200</v>
      </c>
      <c r="Q1846" s="18">
        <f t="shared" si="252"/>
        <v>8200</v>
      </c>
      <c r="R1846" s="21">
        <f t="shared" si="250"/>
        <v>0.12990457818044024</v>
      </c>
    </row>
    <row r="1847" spans="1:18" ht="15.5" x14ac:dyDescent="0.45">
      <c r="A1847" s="12" t="s">
        <v>3738</v>
      </c>
      <c r="B1847" s="25" t="s">
        <v>3739</v>
      </c>
      <c r="C1847" s="14" t="s">
        <v>24</v>
      </c>
      <c r="D1847" s="15">
        <v>31502</v>
      </c>
      <c r="E1847" s="16">
        <f t="shared" si="247"/>
        <v>31974.53</v>
      </c>
      <c r="F1847" s="17">
        <f t="shared" si="248"/>
        <v>31974.53</v>
      </c>
      <c r="G1847" s="18">
        <f t="shared" si="253"/>
        <v>0</v>
      </c>
      <c r="H1847" s="18">
        <v>2</v>
      </c>
      <c r="I1847" s="32" t="s">
        <v>48</v>
      </c>
      <c r="J1847" s="19">
        <v>1</v>
      </c>
      <c r="K1847" s="26">
        <v>38000</v>
      </c>
      <c r="L1847" s="21">
        <f t="shared" si="254"/>
        <v>0.18844592868135987</v>
      </c>
      <c r="M1847" s="22">
        <v>37000</v>
      </c>
      <c r="N1847" s="23">
        <f t="shared" si="251"/>
        <v>37000</v>
      </c>
      <c r="O1847" s="21">
        <f t="shared" si="249"/>
        <v>0.15717103582132408</v>
      </c>
      <c r="P1847" s="24">
        <v>37000</v>
      </c>
      <c r="Q1847" s="18">
        <f t="shared" si="252"/>
        <v>37000</v>
      </c>
      <c r="R1847" s="21">
        <f t="shared" si="250"/>
        <v>0.15717103582132408</v>
      </c>
    </row>
    <row r="1848" spans="1:18" ht="15.5" x14ac:dyDescent="0.45">
      <c r="A1848" s="12" t="s">
        <v>3740</v>
      </c>
      <c r="B1848" s="25" t="s">
        <v>3741</v>
      </c>
      <c r="C1848" s="14" t="s">
        <v>47</v>
      </c>
      <c r="D1848" s="15">
        <v>16467</v>
      </c>
      <c r="E1848" s="16">
        <f t="shared" si="247"/>
        <v>16714.005000000001</v>
      </c>
      <c r="F1848" s="17">
        <f t="shared" si="248"/>
        <v>16714.005000000001</v>
      </c>
      <c r="G1848" s="18">
        <f t="shared" si="253"/>
        <v>0</v>
      </c>
      <c r="H1848" s="18">
        <v>1</v>
      </c>
      <c r="I1848" s="32" t="s">
        <v>48</v>
      </c>
      <c r="J1848" s="28">
        <v>1</v>
      </c>
      <c r="K1848" s="26">
        <v>20000</v>
      </c>
      <c r="L1848" s="21">
        <f t="shared" si="254"/>
        <v>0.19660129334650783</v>
      </c>
      <c r="M1848" s="22">
        <v>20000</v>
      </c>
      <c r="N1848" s="23">
        <f t="shared" si="251"/>
        <v>20000</v>
      </c>
      <c r="O1848" s="21">
        <f t="shared" si="249"/>
        <v>0.19660129334650783</v>
      </c>
      <c r="P1848" s="24">
        <v>20000</v>
      </c>
      <c r="Q1848" s="18">
        <f t="shared" si="252"/>
        <v>20000</v>
      </c>
      <c r="R1848" s="21">
        <f t="shared" si="250"/>
        <v>0.19660129334650783</v>
      </c>
    </row>
    <row r="1849" spans="1:18" ht="15.5" x14ac:dyDescent="0.45">
      <c r="A1849" s="12" t="s">
        <v>3742</v>
      </c>
      <c r="B1849" s="25" t="s">
        <v>3743</v>
      </c>
      <c r="C1849" s="14" t="s">
        <v>47</v>
      </c>
      <c r="D1849" s="28">
        <v>8270</v>
      </c>
      <c r="E1849" s="16">
        <f t="shared" si="247"/>
        <v>8394.0499999999993</v>
      </c>
      <c r="F1849" s="17">
        <f t="shared" si="248"/>
        <v>8394.0499999999993</v>
      </c>
      <c r="G1849" s="18">
        <f t="shared" si="253"/>
        <v>0</v>
      </c>
      <c r="H1849" s="18">
        <v>100</v>
      </c>
      <c r="I1849" s="32" t="s">
        <v>48</v>
      </c>
      <c r="J1849" s="19">
        <v>1</v>
      </c>
      <c r="K1849" s="29">
        <v>11000</v>
      </c>
      <c r="L1849" s="21">
        <f t="shared" si="254"/>
        <v>0.31045204639000257</v>
      </c>
      <c r="M1849" s="30">
        <v>10000</v>
      </c>
      <c r="N1849" s="23">
        <f t="shared" si="251"/>
        <v>10000</v>
      </c>
      <c r="O1849" s="21">
        <f t="shared" si="249"/>
        <v>0.1913200421727296</v>
      </c>
      <c r="P1849" s="24">
        <v>9500</v>
      </c>
      <c r="Q1849" s="18">
        <f t="shared" si="252"/>
        <v>9500</v>
      </c>
      <c r="R1849" s="21">
        <f t="shared" si="250"/>
        <v>0.13175404006409311</v>
      </c>
    </row>
    <row r="1850" spans="1:18" ht="15.5" x14ac:dyDescent="0.45">
      <c r="A1850" s="12" t="s">
        <v>3744</v>
      </c>
      <c r="B1850" s="25" t="s">
        <v>3745</v>
      </c>
      <c r="C1850" s="14" t="s">
        <v>47</v>
      </c>
      <c r="D1850" s="28">
        <v>13543</v>
      </c>
      <c r="E1850" s="16">
        <f t="shared" si="247"/>
        <v>13746.145</v>
      </c>
      <c r="F1850" s="17">
        <f t="shared" si="248"/>
        <v>13746.145</v>
      </c>
      <c r="G1850" s="18">
        <f t="shared" si="253"/>
        <v>0</v>
      </c>
      <c r="H1850" s="18">
        <v>100</v>
      </c>
      <c r="I1850" s="32" t="s">
        <v>48</v>
      </c>
      <c r="J1850" s="19">
        <v>1</v>
      </c>
      <c r="K1850" s="29">
        <v>17000</v>
      </c>
      <c r="L1850" s="21">
        <f t="shared" si="254"/>
        <v>0.23671036497869036</v>
      </c>
      <c r="M1850" s="30">
        <v>16000</v>
      </c>
      <c r="N1850" s="23">
        <f t="shared" si="251"/>
        <v>16000</v>
      </c>
      <c r="O1850" s="21">
        <f t="shared" si="249"/>
        <v>0.1639626964505321</v>
      </c>
      <c r="P1850" s="24">
        <v>16000</v>
      </c>
      <c r="Q1850" s="18">
        <f t="shared" si="252"/>
        <v>16000</v>
      </c>
      <c r="R1850" s="21">
        <f t="shared" si="250"/>
        <v>0.1639626964505321</v>
      </c>
    </row>
    <row r="1851" spans="1:18" ht="15.5" x14ac:dyDescent="0.45">
      <c r="A1851" s="12" t="s">
        <v>3746</v>
      </c>
      <c r="B1851" s="25" t="s">
        <v>3747</v>
      </c>
      <c r="C1851" s="14" t="s">
        <v>47</v>
      </c>
      <c r="D1851" s="28">
        <v>14544</v>
      </c>
      <c r="E1851" s="16">
        <f t="shared" si="247"/>
        <v>14762.16</v>
      </c>
      <c r="F1851" s="17">
        <f t="shared" si="248"/>
        <v>14762.16</v>
      </c>
      <c r="G1851" s="18">
        <f t="shared" si="253"/>
        <v>0</v>
      </c>
      <c r="H1851" s="18">
        <v>100</v>
      </c>
      <c r="I1851" s="32" t="s">
        <v>48</v>
      </c>
      <c r="J1851" s="28">
        <v>1</v>
      </c>
      <c r="K1851" s="29">
        <v>18000</v>
      </c>
      <c r="L1851" s="21">
        <f t="shared" si="254"/>
        <v>0.2193337560357021</v>
      </c>
      <c r="M1851" s="30">
        <v>17000</v>
      </c>
      <c r="N1851" s="23">
        <f t="shared" si="251"/>
        <v>17000</v>
      </c>
      <c r="O1851" s="21">
        <f t="shared" si="249"/>
        <v>0.15159299181149644</v>
      </c>
      <c r="P1851" s="24">
        <v>17000</v>
      </c>
      <c r="Q1851" s="18">
        <f t="shared" si="252"/>
        <v>17000</v>
      </c>
      <c r="R1851" s="21">
        <f t="shared" si="250"/>
        <v>0.15159299181149644</v>
      </c>
    </row>
    <row r="1852" spans="1:18" ht="15.5" x14ac:dyDescent="0.45">
      <c r="A1852" s="12" t="s">
        <v>3748</v>
      </c>
      <c r="B1852" s="25" t="s">
        <v>3749</v>
      </c>
      <c r="C1852" s="14" t="s">
        <v>47</v>
      </c>
      <c r="D1852" s="28">
        <v>8499</v>
      </c>
      <c r="E1852" s="16">
        <f t="shared" si="247"/>
        <v>8626.4850000000006</v>
      </c>
      <c r="F1852" s="17">
        <f t="shared" si="248"/>
        <v>8626.4850000000006</v>
      </c>
      <c r="G1852" s="18">
        <f t="shared" si="253"/>
        <v>0</v>
      </c>
      <c r="H1852" s="18">
        <v>100</v>
      </c>
      <c r="I1852" s="32" t="s">
        <v>48</v>
      </c>
      <c r="J1852" s="19">
        <v>1</v>
      </c>
      <c r="K1852" s="29">
        <v>10000</v>
      </c>
      <c r="L1852" s="21">
        <f t="shared" si="254"/>
        <v>0.159220702290678</v>
      </c>
      <c r="M1852" s="30">
        <v>10000</v>
      </c>
      <c r="N1852" s="23">
        <f t="shared" si="251"/>
        <v>10000</v>
      </c>
      <c r="O1852" s="21">
        <f t="shared" si="249"/>
        <v>0.159220702290678</v>
      </c>
      <c r="P1852" s="24">
        <v>10000</v>
      </c>
      <c r="Q1852" s="18">
        <f t="shared" si="252"/>
        <v>10000</v>
      </c>
      <c r="R1852" s="21">
        <f t="shared" si="250"/>
        <v>0.159220702290678</v>
      </c>
    </row>
    <row r="1853" spans="1:18" ht="15.5" x14ac:dyDescent="0.45">
      <c r="A1853" s="12" t="s">
        <v>3750</v>
      </c>
      <c r="B1853" s="25" t="s">
        <v>3751</v>
      </c>
      <c r="C1853" s="14" t="s">
        <v>47</v>
      </c>
      <c r="D1853" s="28">
        <v>13129</v>
      </c>
      <c r="E1853" s="16">
        <f t="shared" si="247"/>
        <v>13325.934999999999</v>
      </c>
      <c r="F1853" s="17">
        <f t="shared" si="248"/>
        <v>13325.934999999999</v>
      </c>
      <c r="G1853" s="18">
        <f t="shared" si="253"/>
        <v>0</v>
      </c>
      <c r="H1853" s="18">
        <v>100</v>
      </c>
      <c r="I1853" s="32" t="s">
        <v>48</v>
      </c>
      <c r="J1853" s="19">
        <v>1</v>
      </c>
      <c r="K1853" s="29">
        <v>17000</v>
      </c>
      <c r="L1853" s="21">
        <f t="shared" si="254"/>
        <v>0.27570785839792861</v>
      </c>
      <c r="M1853" s="30">
        <v>16000</v>
      </c>
      <c r="N1853" s="23">
        <f t="shared" si="251"/>
        <v>16000</v>
      </c>
      <c r="O1853" s="21">
        <f t="shared" si="249"/>
        <v>0.20066621966863868</v>
      </c>
      <c r="P1853" s="24">
        <v>16000</v>
      </c>
      <c r="Q1853" s="18">
        <f t="shared" si="252"/>
        <v>16000</v>
      </c>
      <c r="R1853" s="21">
        <f t="shared" si="250"/>
        <v>0.20066621966863868</v>
      </c>
    </row>
    <row r="1854" spans="1:18" ht="15.5" x14ac:dyDescent="0.45">
      <c r="A1854" s="12" t="s">
        <v>3752</v>
      </c>
      <c r="B1854" s="25" t="s">
        <v>3753</v>
      </c>
      <c r="C1854" s="14" t="s">
        <v>47</v>
      </c>
      <c r="D1854" s="28">
        <v>8500</v>
      </c>
      <c r="E1854" s="16">
        <f t="shared" si="247"/>
        <v>8627.5</v>
      </c>
      <c r="F1854" s="17">
        <f t="shared" si="248"/>
        <v>8627.5</v>
      </c>
      <c r="G1854" s="18">
        <f t="shared" si="253"/>
        <v>0</v>
      </c>
      <c r="H1854" s="18">
        <v>100</v>
      </c>
      <c r="I1854" s="32" t="s">
        <v>48</v>
      </c>
      <c r="J1854" s="32">
        <v>1</v>
      </c>
      <c r="K1854" s="29">
        <v>11000</v>
      </c>
      <c r="L1854" s="21">
        <f t="shared" si="254"/>
        <v>0.27499275572297882</v>
      </c>
      <c r="M1854" s="30">
        <v>11000</v>
      </c>
      <c r="N1854" s="23">
        <f t="shared" si="251"/>
        <v>11000</v>
      </c>
      <c r="O1854" s="21">
        <f t="shared" si="249"/>
        <v>0.27499275572297882</v>
      </c>
      <c r="P1854" s="24">
        <v>9600</v>
      </c>
      <c r="Q1854" s="18">
        <f t="shared" si="252"/>
        <v>9600</v>
      </c>
      <c r="R1854" s="21">
        <f t="shared" si="250"/>
        <v>0.11272095044914518</v>
      </c>
    </row>
    <row r="1855" spans="1:18" ht="15.5" x14ac:dyDescent="0.45">
      <c r="A1855" s="12" t="s">
        <v>3754</v>
      </c>
      <c r="B1855" s="25" t="s">
        <v>3755</v>
      </c>
      <c r="C1855" s="14" t="s">
        <v>47</v>
      </c>
      <c r="D1855" s="28">
        <v>13543</v>
      </c>
      <c r="E1855" s="16">
        <f t="shared" si="247"/>
        <v>13746.145</v>
      </c>
      <c r="F1855" s="17">
        <f t="shared" si="248"/>
        <v>13746.145</v>
      </c>
      <c r="G1855" s="18">
        <f t="shared" si="253"/>
        <v>0</v>
      </c>
      <c r="H1855" s="18">
        <v>100</v>
      </c>
      <c r="I1855" s="32" t="s">
        <v>48</v>
      </c>
      <c r="J1855" s="19">
        <v>1</v>
      </c>
      <c r="K1855" s="29">
        <v>17000</v>
      </c>
      <c r="L1855" s="21">
        <f t="shared" si="254"/>
        <v>0.23671036497869036</v>
      </c>
      <c r="M1855" s="30">
        <v>16000</v>
      </c>
      <c r="N1855" s="23">
        <f t="shared" si="251"/>
        <v>16000</v>
      </c>
      <c r="O1855" s="21">
        <f t="shared" si="249"/>
        <v>0.1639626964505321</v>
      </c>
      <c r="P1855" s="24">
        <v>16000</v>
      </c>
      <c r="Q1855" s="18">
        <f t="shared" si="252"/>
        <v>16000</v>
      </c>
      <c r="R1855" s="21">
        <f t="shared" si="250"/>
        <v>0.1639626964505321</v>
      </c>
    </row>
    <row r="1856" spans="1:18" ht="15.5" x14ac:dyDescent="0.45">
      <c r="A1856" s="12" t="s">
        <v>3756</v>
      </c>
      <c r="B1856" s="25" t="s">
        <v>3757</v>
      </c>
      <c r="C1856" s="14" t="s">
        <v>32</v>
      </c>
      <c r="D1856" s="15">
        <v>79676</v>
      </c>
      <c r="E1856" s="16">
        <f t="shared" si="247"/>
        <v>80871.14</v>
      </c>
      <c r="F1856" s="17">
        <f t="shared" si="248"/>
        <v>80871.14</v>
      </c>
      <c r="G1856" s="18">
        <f t="shared" si="253"/>
        <v>0</v>
      </c>
      <c r="H1856" s="18">
        <v>100</v>
      </c>
      <c r="I1856" s="28" t="s">
        <v>48</v>
      </c>
      <c r="J1856" s="32">
        <v>1</v>
      </c>
      <c r="K1856" s="29">
        <v>95000</v>
      </c>
      <c r="L1856" s="21">
        <f t="shared" si="254"/>
        <v>0.1747083075618818</v>
      </c>
      <c r="M1856" s="30">
        <v>93000</v>
      </c>
      <c r="N1856" s="23">
        <f t="shared" si="251"/>
        <v>93000</v>
      </c>
      <c r="O1856" s="21">
        <f t="shared" si="249"/>
        <v>0.14997760635005269</v>
      </c>
      <c r="P1856" s="24">
        <v>90000</v>
      </c>
      <c r="Q1856" s="18">
        <f t="shared" si="252"/>
        <v>90000</v>
      </c>
      <c r="R1856" s="21">
        <f t="shared" si="250"/>
        <v>0.11288155453230907</v>
      </c>
    </row>
    <row r="1857" spans="1:18" ht="15.5" x14ac:dyDescent="0.45">
      <c r="A1857" s="12" t="s">
        <v>3758</v>
      </c>
      <c r="B1857" s="34" t="s">
        <v>3759</v>
      </c>
      <c r="C1857" s="14" t="s">
        <v>32</v>
      </c>
      <c r="D1857" s="16">
        <v>2035</v>
      </c>
      <c r="E1857" s="16">
        <f t="shared" ref="E1857:E1920" si="255">(D1857*1.5%)+D1857</f>
        <v>2065.5250000000001</v>
      </c>
      <c r="F1857" s="17">
        <f t="shared" ref="F1857:F1920" si="256">E1857/J1857</f>
        <v>688.50833333333333</v>
      </c>
      <c r="G1857" s="18">
        <f t="shared" si="253"/>
        <v>0</v>
      </c>
      <c r="H1857" s="18">
        <v>3</v>
      </c>
      <c r="I1857" s="19" t="s">
        <v>29</v>
      </c>
      <c r="J1857" s="32">
        <v>3</v>
      </c>
      <c r="K1857" s="20">
        <v>5000</v>
      </c>
      <c r="L1857" s="21">
        <f t="shared" si="254"/>
        <v>6.2620762275934689</v>
      </c>
      <c r="M1857" s="127">
        <v>6000</v>
      </c>
      <c r="N1857" s="23">
        <f t="shared" si="251"/>
        <v>2000</v>
      </c>
      <c r="O1857" s="21">
        <f t="shared" ref="O1857:O1920" si="257">(N1857-F1857)/F1857</f>
        <v>1.9048304910373879</v>
      </c>
      <c r="P1857" s="121">
        <v>5000</v>
      </c>
      <c r="Q1857" s="18">
        <f t="shared" si="252"/>
        <v>1666.6666666666667</v>
      </c>
      <c r="R1857" s="21">
        <f t="shared" ref="R1857:R1920" si="258">(Q1857-F1857)/F1857</f>
        <v>1.4206920758644899</v>
      </c>
    </row>
    <row r="1858" spans="1:18" ht="15.5" x14ac:dyDescent="0.45">
      <c r="A1858" s="12" t="s">
        <v>3760</v>
      </c>
      <c r="B1858" s="25" t="s">
        <v>3761</v>
      </c>
      <c r="C1858" s="14" t="s">
        <v>32</v>
      </c>
      <c r="D1858" s="15">
        <v>11477</v>
      </c>
      <c r="E1858" s="16">
        <f t="shared" si="255"/>
        <v>11649.155000000001</v>
      </c>
      <c r="F1858" s="17">
        <f t="shared" si="256"/>
        <v>1164.9155000000001</v>
      </c>
      <c r="G1858" s="18">
        <f t="shared" si="253"/>
        <v>0</v>
      </c>
      <c r="H1858" s="18">
        <v>100</v>
      </c>
      <c r="I1858" s="32" t="s">
        <v>29</v>
      </c>
      <c r="J1858" s="28">
        <v>10</v>
      </c>
      <c r="K1858" s="26">
        <v>5000</v>
      </c>
      <c r="L1858" s="21">
        <f t="shared" si="254"/>
        <v>3.2921568130907346</v>
      </c>
      <c r="M1858" s="22">
        <v>15000</v>
      </c>
      <c r="N1858" s="23">
        <f t="shared" si="251"/>
        <v>1500</v>
      </c>
      <c r="O1858" s="21">
        <f t="shared" si="257"/>
        <v>0.2876470439272204</v>
      </c>
      <c r="P1858" s="24">
        <v>14000</v>
      </c>
      <c r="Q1858" s="18">
        <f t="shared" si="252"/>
        <v>1400</v>
      </c>
      <c r="R1858" s="21">
        <f t="shared" si="258"/>
        <v>0.20180390766540571</v>
      </c>
    </row>
    <row r="1859" spans="1:18" ht="15.5" x14ac:dyDescent="0.45">
      <c r="A1859" s="12" t="s">
        <v>3762</v>
      </c>
      <c r="B1859" s="25" t="s">
        <v>3763</v>
      </c>
      <c r="C1859" s="14" t="s">
        <v>32</v>
      </c>
      <c r="D1859" s="15">
        <v>14500</v>
      </c>
      <c r="E1859" s="16">
        <f t="shared" si="255"/>
        <v>14717.5</v>
      </c>
      <c r="F1859" s="17">
        <f t="shared" si="256"/>
        <v>1471.75</v>
      </c>
      <c r="G1859" s="18">
        <f t="shared" si="253"/>
        <v>0</v>
      </c>
      <c r="H1859" s="18">
        <v>100</v>
      </c>
      <c r="I1859" s="28" t="s">
        <v>29</v>
      </c>
      <c r="J1859" s="19">
        <v>10</v>
      </c>
      <c r="K1859" s="29">
        <v>5000</v>
      </c>
      <c r="L1859" s="21">
        <f t="shared" si="254"/>
        <v>2.3973161202649909</v>
      </c>
      <c r="M1859" s="30">
        <v>21500</v>
      </c>
      <c r="N1859" s="23">
        <f t="shared" si="251"/>
        <v>2150</v>
      </c>
      <c r="O1859" s="21">
        <f t="shared" si="257"/>
        <v>0.460845931713946</v>
      </c>
      <c r="P1859" s="24">
        <v>20000</v>
      </c>
      <c r="Q1859" s="18">
        <f t="shared" si="252"/>
        <v>2000</v>
      </c>
      <c r="R1859" s="21">
        <f t="shared" si="258"/>
        <v>0.35892644810599628</v>
      </c>
    </row>
    <row r="1860" spans="1:18" ht="15.5" x14ac:dyDescent="0.45">
      <c r="A1860" s="12" t="s">
        <v>3764</v>
      </c>
      <c r="B1860" s="25" t="s">
        <v>3765</v>
      </c>
      <c r="C1860" s="14" t="s">
        <v>32</v>
      </c>
      <c r="D1860" s="15">
        <v>15530</v>
      </c>
      <c r="E1860" s="16">
        <f t="shared" si="255"/>
        <v>15762.95</v>
      </c>
      <c r="F1860" s="17">
        <f t="shared" si="256"/>
        <v>5254.3166666666666</v>
      </c>
      <c r="G1860" s="18">
        <f t="shared" si="253"/>
        <v>0</v>
      </c>
      <c r="H1860" s="18">
        <v>3</v>
      </c>
      <c r="I1860" s="19" t="s">
        <v>29</v>
      </c>
      <c r="J1860" s="19">
        <v>3</v>
      </c>
      <c r="K1860" s="26">
        <v>8000</v>
      </c>
      <c r="L1860" s="21">
        <f t="shared" si="254"/>
        <v>0.52255764308076857</v>
      </c>
      <c r="M1860" s="22">
        <v>20000</v>
      </c>
      <c r="N1860" s="23">
        <f t="shared" ref="N1860:N1923" si="259">M1860/J1860</f>
        <v>6666.666666666667</v>
      </c>
      <c r="O1860" s="21">
        <f t="shared" si="257"/>
        <v>0.2687980359006405</v>
      </c>
      <c r="P1860" s="24">
        <v>18000</v>
      </c>
      <c r="Q1860" s="18">
        <f t="shared" si="252"/>
        <v>6000</v>
      </c>
      <c r="R1860" s="21">
        <f t="shared" si="258"/>
        <v>0.1419182323105764</v>
      </c>
    </row>
    <row r="1861" spans="1:18" ht="15.5" x14ac:dyDescent="0.45">
      <c r="A1861" s="12" t="s">
        <v>3766</v>
      </c>
      <c r="B1861" s="25" t="s">
        <v>3767</v>
      </c>
      <c r="C1861" s="14" t="s">
        <v>32</v>
      </c>
      <c r="D1861" s="15">
        <v>19094</v>
      </c>
      <c r="E1861" s="16">
        <f t="shared" si="255"/>
        <v>19380.41</v>
      </c>
      <c r="F1861" s="17">
        <f t="shared" si="256"/>
        <v>1938.0409999999999</v>
      </c>
      <c r="G1861" s="18">
        <f t="shared" si="253"/>
        <v>0</v>
      </c>
      <c r="H1861" s="18">
        <v>100</v>
      </c>
      <c r="I1861" s="32" t="s">
        <v>29</v>
      </c>
      <c r="J1861" s="28">
        <v>10</v>
      </c>
      <c r="K1861" s="26">
        <v>6000</v>
      </c>
      <c r="L1861" s="21">
        <f t="shared" si="254"/>
        <v>2.0959097356557472</v>
      </c>
      <c r="M1861" s="22">
        <v>23500</v>
      </c>
      <c r="N1861" s="23">
        <f t="shared" si="259"/>
        <v>2350</v>
      </c>
      <c r="O1861" s="21">
        <f t="shared" si="257"/>
        <v>0.21256464646516771</v>
      </c>
      <c r="P1861" s="24">
        <v>23000</v>
      </c>
      <c r="Q1861" s="18">
        <f t="shared" si="252"/>
        <v>2300</v>
      </c>
      <c r="R1861" s="21">
        <f t="shared" si="258"/>
        <v>0.18676539866803646</v>
      </c>
    </row>
    <row r="1862" spans="1:18" ht="15.5" x14ac:dyDescent="0.45">
      <c r="A1862" s="12" t="s">
        <v>3768</v>
      </c>
      <c r="B1862" s="25" t="s">
        <v>3769</v>
      </c>
      <c r="C1862" s="14" t="s">
        <v>32</v>
      </c>
      <c r="D1862" s="15">
        <v>8000</v>
      </c>
      <c r="E1862" s="16">
        <f t="shared" si="255"/>
        <v>8120</v>
      </c>
      <c r="F1862" s="17">
        <f t="shared" si="256"/>
        <v>8120</v>
      </c>
      <c r="G1862" s="18">
        <f t="shared" si="253"/>
        <v>0</v>
      </c>
      <c r="H1862" s="18">
        <v>100</v>
      </c>
      <c r="I1862" s="19" t="s">
        <v>33</v>
      </c>
      <c r="J1862" s="19">
        <v>1</v>
      </c>
      <c r="K1862" s="26">
        <v>12000</v>
      </c>
      <c r="L1862" s="21">
        <f t="shared" si="254"/>
        <v>0.47783251231527096</v>
      </c>
      <c r="M1862" s="22">
        <v>11000</v>
      </c>
      <c r="N1862" s="23">
        <f t="shared" si="259"/>
        <v>11000</v>
      </c>
      <c r="O1862" s="21">
        <f t="shared" si="257"/>
        <v>0.35467980295566504</v>
      </c>
      <c r="P1862" s="24">
        <v>10500</v>
      </c>
      <c r="Q1862" s="18">
        <f t="shared" si="252"/>
        <v>10500</v>
      </c>
      <c r="R1862" s="21">
        <f t="shared" si="258"/>
        <v>0.29310344827586204</v>
      </c>
    </row>
    <row r="1863" spans="1:18" ht="15.5" x14ac:dyDescent="0.45">
      <c r="A1863" s="12" t="s">
        <v>3770</v>
      </c>
      <c r="B1863" s="25" t="s">
        <v>3771</v>
      </c>
      <c r="C1863" s="14" t="s">
        <v>32</v>
      </c>
      <c r="D1863" s="15">
        <v>48201</v>
      </c>
      <c r="E1863" s="16">
        <f t="shared" si="255"/>
        <v>48924.014999999999</v>
      </c>
      <c r="F1863" s="17">
        <f t="shared" si="256"/>
        <v>4892.4014999999999</v>
      </c>
      <c r="G1863" s="18">
        <f t="shared" si="253"/>
        <v>0</v>
      </c>
      <c r="H1863" s="18">
        <v>100</v>
      </c>
      <c r="I1863" s="19" t="s">
        <v>29</v>
      </c>
      <c r="J1863" s="19">
        <v>10</v>
      </c>
      <c r="K1863" s="26">
        <v>7000</v>
      </c>
      <c r="L1863" s="21">
        <f t="shared" si="254"/>
        <v>0.43079017533618208</v>
      </c>
      <c r="M1863" s="22">
        <v>57000</v>
      </c>
      <c r="N1863" s="23">
        <f t="shared" si="259"/>
        <v>5700</v>
      </c>
      <c r="O1863" s="21">
        <f t="shared" si="257"/>
        <v>0.1650719999166054</v>
      </c>
      <c r="P1863" s="24">
        <v>55000</v>
      </c>
      <c r="Q1863" s="18">
        <f t="shared" si="252"/>
        <v>5500</v>
      </c>
      <c r="R1863" s="21">
        <f t="shared" si="258"/>
        <v>0.1241922806212859</v>
      </c>
    </row>
    <row r="1864" spans="1:18" ht="15.5" x14ac:dyDescent="0.45">
      <c r="A1864" s="12" t="s">
        <v>3772</v>
      </c>
      <c r="B1864" s="25" t="s">
        <v>3773</v>
      </c>
      <c r="C1864" s="14" t="s">
        <v>24</v>
      </c>
      <c r="D1864" s="66">
        <v>14000</v>
      </c>
      <c r="E1864" s="16">
        <f t="shared" si="255"/>
        <v>14210</v>
      </c>
      <c r="F1864" s="17">
        <f t="shared" si="256"/>
        <v>14210</v>
      </c>
      <c r="G1864" s="18">
        <f t="shared" si="253"/>
        <v>0</v>
      </c>
      <c r="H1864" s="18">
        <v>50</v>
      </c>
      <c r="I1864" s="28" t="s">
        <v>29</v>
      </c>
      <c r="J1864" s="32">
        <v>1</v>
      </c>
      <c r="K1864" s="29">
        <v>18000</v>
      </c>
      <c r="L1864" s="21">
        <f t="shared" si="254"/>
        <v>0.26671358198451794</v>
      </c>
      <c r="M1864" s="30">
        <v>17000</v>
      </c>
      <c r="N1864" s="23">
        <f t="shared" si="259"/>
        <v>17000</v>
      </c>
      <c r="O1864" s="21">
        <f t="shared" si="257"/>
        <v>0.19634060520760027</v>
      </c>
      <c r="P1864" s="24">
        <v>16000</v>
      </c>
      <c r="Q1864" s="18">
        <f t="shared" si="252"/>
        <v>16000</v>
      </c>
      <c r="R1864" s="21">
        <f t="shared" si="258"/>
        <v>0.12596762843068263</v>
      </c>
    </row>
    <row r="1865" spans="1:18" ht="15.5" x14ac:dyDescent="0.45">
      <c r="A1865" s="12" t="s">
        <v>3774</v>
      </c>
      <c r="B1865" s="25" t="s">
        <v>3775</v>
      </c>
      <c r="C1865" s="14" t="s">
        <v>24</v>
      </c>
      <c r="D1865" s="15">
        <v>114780</v>
      </c>
      <c r="E1865" s="16">
        <f t="shared" si="255"/>
        <v>116501.7</v>
      </c>
      <c r="F1865" s="17">
        <f t="shared" si="256"/>
        <v>11650.17</v>
      </c>
      <c r="G1865" s="18">
        <f t="shared" si="253"/>
        <v>0</v>
      </c>
      <c r="H1865" s="18">
        <v>100</v>
      </c>
      <c r="I1865" s="32" t="s">
        <v>25</v>
      </c>
      <c r="J1865" s="19">
        <v>10</v>
      </c>
      <c r="K1865" s="26">
        <v>15000</v>
      </c>
      <c r="L1865" s="21">
        <f t="shared" si="254"/>
        <v>0.28753486000633466</v>
      </c>
      <c r="M1865" s="22">
        <v>133000</v>
      </c>
      <c r="N1865" s="23">
        <f t="shared" si="259"/>
        <v>13300</v>
      </c>
      <c r="O1865" s="21">
        <f t="shared" si="257"/>
        <v>0.14161424253895008</v>
      </c>
      <c r="P1865" s="24">
        <v>132000</v>
      </c>
      <c r="Q1865" s="18">
        <f t="shared" si="252"/>
        <v>13200</v>
      </c>
      <c r="R1865" s="21">
        <f t="shared" si="258"/>
        <v>0.13303067680557451</v>
      </c>
    </row>
    <row r="1866" spans="1:18" ht="15.5" x14ac:dyDescent="0.45">
      <c r="A1866" s="12" t="s">
        <v>3776</v>
      </c>
      <c r="B1866" s="25" t="s">
        <v>3777</v>
      </c>
      <c r="C1866" s="14" t="s">
        <v>32</v>
      </c>
      <c r="D1866" s="15">
        <v>8200</v>
      </c>
      <c r="E1866" s="16">
        <f t="shared" si="255"/>
        <v>8323</v>
      </c>
      <c r="F1866" s="17">
        <f t="shared" si="256"/>
        <v>8323</v>
      </c>
      <c r="G1866" s="18">
        <f t="shared" si="253"/>
        <v>0</v>
      </c>
      <c r="H1866" s="18">
        <v>60</v>
      </c>
      <c r="I1866" s="19" t="s">
        <v>48</v>
      </c>
      <c r="J1866" s="19">
        <v>1</v>
      </c>
      <c r="K1866" s="26">
        <v>15000</v>
      </c>
      <c r="L1866" s="21">
        <f t="shared" si="254"/>
        <v>0.80223477111618402</v>
      </c>
      <c r="M1866" s="22">
        <v>9500</v>
      </c>
      <c r="N1866" s="23">
        <f t="shared" si="259"/>
        <v>9500</v>
      </c>
      <c r="O1866" s="21">
        <f t="shared" si="257"/>
        <v>0.14141535504024991</v>
      </c>
      <c r="P1866" s="24">
        <v>9300</v>
      </c>
      <c r="Q1866" s="18">
        <f t="shared" si="252"/>
        <v>9300</v>
      </c>
      <c r="R1866" s="21">
        <f t="shared" si="258"/>
        <v>0.11738555809203412</v>
      </c>
    </row>
    <row r="1867" spans="1:18" ht="15.5" x14ac:dyDescent="0.45">
      <c r="A1867" s="12" t="s">
        <v>3778</v>
      </c>
      <c r="B1867" s="25" t="s">
        <v>3779</v>
      </c>
      <c r="C1867" s="14" t="s">
        <v>32</v>
      </c>
      <c r="D1867" s="15">
        <v>30450</v>
      </c>
      <c r="E1867" s="16">
        <f t="shared" si="255"/>
        <v>30906.75</v>
      </c>
      <c r="F1867" s="17">
        <f t="shared" si="256"/>
        <v>1545.3375000000001</v>
      </c>
      <c r="G1867" s="18">
        <f t="shared" si="253"/>
        <v>0</v>
      </c>
      <c r="H1867" s="18">
        <v>100</v>
      </c>
      <c r="I1867" s="19" t="s">
        <v>29</v>
      </c>
      <c r="J1867" s="42">
        <v>20</v>
      </c>
      <c r="K1867" s="26">
        <v>4000</v>
      </c>
      <c r="L1867" s="21">
        <f t="shared" si="254"/>
        <v>1.5884313297257071</v>
      </c>
      <c r="M1867" s="22">
        <v>38000</v>
      </c>
      <c r="N1867" s="23">
        <f t="shared" si="259"/>
        <v>1900</v>
      </c>
      <c r="O1867" s="21">
        <f t="shared" si="257"/>
        <v>0.22950488161971083</v>
      </c>
      <c r="P1867" s="24">
        <v>36000</v>
      </c>
      <c r="Q1867" s="18">
        <f t="shared" si="252"/>
        <v>1800</v>
      </c>
      <c r="R1867" s="21">
        <f t="shared" si="258"/>
        <v>0.16479409837656817</v>
      </c>
    </row>
    <row r="1868" spans="1:18" ht="15.5" x14ac:dyDescent="0.45">
      <c r="A1868" s="12" t="s">
        <v>3780</v>
      </c>
      <c r="B1868" s="25" t="s">
        <v>3781</v>
      </c>
      <c r="C1868" s="14" t="s">
        <v>32</v>
      </c>
      <c r="D1868" s="15">
        <v>7467</v>
      </c>
      <c r="E1868" s="16">
        <f t="shared" si="255"/>
        <v>7579.0050000000001</v>
      </c>
      <c r="F1868" s="17">
        <f t="shared" si="256"/>
        <v>7579.0050000000001</v>
      </c>
      <c r="G1868" s="18">
        <f t="shared" si="253"/>
        <v>0</v>
      </c>
      <c r="H1868" s="18">
        <v>100</v>
      </c>
      <c r="I1868" s="19" t="s">
        <v>33</v>
      </c>
      <c r="J1868" s="19">
        <v>1</v>
      </c>
      <c r="K1868" s="26">
        <v>12000</v>
      </c>
      <c r="L1868" s="21">
        <f t="shared" si="254"/>
        <v>0.58332129349433071</v>
      </c>
      <c r="M1868" s="22">
        <v>9500</v>
      </c>
      <c r="N1868" s="23">
        <f t="shared" si="259"/>
        <v>9500</v>
      </c>
      <c r="O1868" s="21">
        <f t="shared" si="257"/>
        <v>0.2534626906830118</v>
      </c>
      <c r="P1868" s="24">
        <v>8700</v>
      </c>
      <c r="Q1868" s="18">
        <f t="shared" si="252"/>
        <v>8700</v>
      </c>
      <c r="R1868" s="21">
        <f t="shared" si="258"/>
        <v>0.14790793778338976</v>
      </c>
    </row>
    <row r="1869" spans="1:18" ht="15.5" x14ac:dyDescent="0.45">
      <c r="A1869" s="12" t="s">
        <v>3782</v>
      </c>
      <c r="B1869" s="25" t="s">
        <v>3783</v>
      </c>
      <c r="C1869" s="14" t="s">
        <v>32</v>
      </c>
      <c r="D1869" s="15">
        <v>41869</v>
      </c>
      <c r="E1869" s="16">
        <f t="shared" si="255"/>
        <v>42497.035000000003</v>
      </c>
      <c r="F1869" s="17">
        <f t="shared" si="256"/>
        <v>8499.4070000000011</v>
      </c>
      <c r="G1869" s="18">
        <f t="shared" si="253"/>
        <v>0</v>
      </c>
      <c r="H1869" s="18">
        <v>100</v>
      </c>
      <c r="I1869" s="19" t="s">
        <v>29</v>
      </c>
      <c r="J1869" s="19">
        <v>5</v>
      </c>
      <c r="K1869" s="26">
        <v>12000</v>
      </c>
      <c r="L1869" s="21">
        <f t="shared" si="254"/>
        <v>0.41186320410353316</v>
      </c>
      <c r="M1869" s="22">
        <v>50000</v>
      </c>
      <c r="N1869" s="23">
        <f t="shared" si="259"/>
        <v>10000</v>
      </c>
      <c r="O1869" s="21">
        <f t="shared" si="257"/>
        <v>0.17655267008627765</v>
      </c>
      <c r="P1869" s="24">
        <v>49000</v>
      </c>
      <c r="Q1869" s="18">
        <f t="shared" si="252"/>
        <v>9800</v>
      </c>
      <c r="R1869" s="21">
        <f t="shared" si="258"/>
        <v>0.15302161668455208</v>
      </c>
    </row>
    <row r="1870" spans="1:18" ht="15.5" x14ac:dyDescent="0.45">
      <c r="A1870" s="12" t="s">
        <v>3784</v>
      </c>
      <c r="B1870" s="25" t="s">
        <v>3785</v>
      </c>
      <c r="C1870" s="14" t="s">
        <v>32</v>
      </c>
      <c r="D1870" s="15">
        <v>6597</v>
      </c>
      <c r="E1870" s="16">
        <f t="shared" si="255"/>
        <v>6695.9549999999999</v>
      </c>
      <c r="F1870" s="17">
        <f t="shared" si="256"/>
        <v>6695.9549999999999</v>
      </c>
      <c r="G1870" s="18">
        <f t="shared" si="253"/>
        <v>0</v>
      </c>
      <c r="H1870" s="18">
        <v>60</v>
      </c>
      <c r="I1870" s="32" t="s">
        <v>48</v>
      </c>
      <c r="J1870" s="28">
        <v>1</v>
      </c>
      <c r="K1870" s="26">
        <v>10000</v>
      </c>
      <c r="L1870" s="21">
        <f t="shared" si="254"/>
        <v>0.49343894933583038</v>
      </c>
      <c r="M1870" s="22">
        <v>7800</v>
      </c>
      <c r="N1870" s="23">
        <f t="shared" si="259"/>
        <v>7800</v>
      </c>
      <c r="O1870" s="21">
        <f t="shared" si="257"/>
        <v>0.1648823804819477</v>
      </c>
      <c r="P1870" s="24">
        <v>7500</v>
      </c>
      <c r="Q1870" s="18">
        <f t="shared" si="252"/>
        <v>7500</v>
      </c>
      <c r="R1870" s="21">
        <f t="shared" si="258"/>
        <v>0.12007921200187278</v>
      </c>
    </row>
    <row r="1871" spans="1:18" ht="15.5" x14ac:dyDescent="0.45">
      <c r="A1871" s="12" t="s">
        <v>3786</v>
      </c>
      <c r="B1871" s="25" t="s">
        <v>3787</v>
      </c>
      <c r="C1871" s="14" t="str">
        <f>C1870</f>
        <v>OBAT KERAS</v>
      </c>
      <c r="D1871" s="42">
        <v>19300</v>
      </c>
      <c r="E1871" s="16">
        <f t="shared" si="255"/>
        <v>19589.5</v>
      </c>
      <c r="F1871" s="17">
        <f t="shared" si="256"/>
        <v>4897.375</v>
      </c>
      <c r="G1871" s="18">
        <f t="shared" si="253"/>
        <v>0</v>
      </c>
      <c r="H1871" s="18">
        <v>100</v>
      </c>
      <c r="I1871" s="42" t="s">
        <v>29</v>
      </c>
      <c r="J1871" s="19">
        <v>4</v>
      </c>
      <c r="K1871" s="29">
        <v>6000</v>
      </c>
      <c r="L1871" s="21">
        <f t="shared" si="254"/>
        <v>0.22514612419918834</v>
      </c>
      <c r="M1871" s="43">
        <v>24000</v>
      </c>
      <c r="N1871" s="23">
        <f t="shared" si="259"/>
        <v>6000</v>
      </c>
      <c r="O1871" s="21">
        <f t="shared" si="257"/>
        <v>0.22514612419918834</v>
      </c>
      <c r="P1871" s="24">
        <v>24000</v>
      </c>
      <c r="Q1871" s="18">
        <f t="shared" si="252"/>
        <v>6000</v>
      </c>
      <c r="R1871" s="21">
        <f t="shared" si="258"/>
        <v>0.22514612419918834</v>
      </c>
    </row>
    <row r="1872" spans="1:18" ht="15.5" x14ac:dyDescent="0.45">
      <c r="A1872" s="12" t="s">
        <v>3788</v>
      </c>
      <c r="B1872" s="25" t="s">
        <v>3789</v>
      </c>
      <c r="C1872" s="14" t="s">
        <v>10</v>
      </c>
      <c r="D1872" s="59">
        <v>14379</v>
      </c>
      <c r="E1872" s="16">
        <f t="shared" si="255"/>
        <v>14594.684999999999</v>
      </c>
      <c r="F1872" s="17">
        <f t="shared" si="256"/>
        <v>14594.684999999999</v>
      </c>
      <c r="G1872" s="18">
        <f t="shared" si="253"/>
        <v>0</v>
      </c>
      <c r="H1872" s="18">
        <v>4</v>
      </c>
      <c r="I1872" s="19" t="s">
        <v>586</v>
      </c>
      <c r="J1872" s="28">
        <v>1</v>
      </c>
      <c r="K1872" s="26">
        <v>17000</v>
      </c>
      <c r="L1872" s="21">
        <f t="shared" si="254"/>
        <v>0.16480759947885143</v>
      </c>
      <c r="M1872" s="30">
        <v>16500</v>
      </c>
      <c r="N1872" s="23">
        <f t="shared" si="259"/>
        <v>16500</v>
      </c>
      <c r="O1872" s="21">
        <f t="shared" si="257"/>
        <v>0.13054855243535579</v>
      </c>
      <c r="P1872" s="24">
        <v>16500</v>
      </c>
      <c r="Q1872" s="18">
        <f t="shared" si="252"/>
        <v>16500</v>
      </c>
      <c r="R1872" s="21">
        <f t="shared" si="258"/>
        <v>0.13054855243535579</v>
      </c>
    </row>
    <row r="1873" spans="1:18" ht="15.5" x14ac:dyDescent="0.45">
      <c r="A1873" s="12" t="s">
        <v>3790</v>
      </c>
      <c r="B1873" s="25" t="s">
        <v>3791</v>
      </c>
      <c r="C1873" s="14" t="s">
        <v>32</v>
      </c>
      <c r="D1873" s="84">
        <v>92000</v>
      </c>
      <c r="E1873" s="16">
        <f t="shared" si="255"/>
        <v>93380</v>
      </c>
      <c r="F1873" s="17">
        <f t="shared" si="256"/>
        <v>9338</v>
      </c>
      <c r="G1873" s="18">
        <f t="shared" si="253"/>
        <v>0</v>
      </c>
      <c r="H1873" s="18">
        <v>100</v>
      </c>
      <c r="I1873" s="19" t="s">
        <v>29</v>
      </c>
      <c r="J1873" s="19">
        <v>10</v>
      </c>
      <c r="K1873" s="26">
        <v>13000</v>
      </c>
      <c r="L1873" s="21">
        <f t="shared" si="254"/>
        <v>0.39216106232597986</v>
      </c>
      <c r="M1873" s="22">
        <v>110000</v>
      </c>
      <c r="N1873" s="23">
        <f t="shared" si="259"/>
        <v>11000</v>
      </c>
      <c r="O1873" s="21">
        <f t="shared" si="257"/>
        <v>0.17798243735275218</v>
      </c>
      <c r="P1873" s="128">
        <v>105000</v>
      </c>
      <c r="Q1873" s="18">
        <f t="shared" si="252"/>
        <v>10500</v>
      </c>
      <c r="R1873" s="21">
        <f t="shared" si="258"/>
        <v>0.12443778110944528</v>
      </c>
    </row>
    <row r="1874" spans="1:18" ht="15.5" x14ac:dyDescent="0.45">
      <c r="A1874" s="12" t="s">
        <v>3792</v>
      </c>
      <c r="B1874" s="25" t="s">
        <v>3793</v>
      </c>
      <c r="C1874" s="14" t="s">
        <v>24</v>
      </c>
      <c r="D1874" s="15">
        <v>105000</v>
      </c>
      <c r="E1874" s="16">
        <f t="shared" si="255"/>
        <v>106575</v>
      </c>
      <c r="F1874" s="17">
        <f t="shared" si="256"/>
        <v>1065.75</v>
      </c>
      <c r="G1874" s="18">
        <f t="shared" si="253"/>
        <v>0</v>
      </c>
      <c r="H1874" s="18">
        <v>2</v>
      </c>
      <c r="I1874" s="19" t="s">
        <v>92</v>
      </c>
      <c r="J1874" s="19">
        <v>100</v>
      </c>
      <c r="K1874" s="26">
        <v>2000</v>
      </c>
      <c r="L1874" s="21">
        <f t="shared" si="254"/>
        <v>0.87661271405113772</v>
      </c>
      <c r="M1874" s="22">
        <v>130000</v>
      </c>
      <c r="N1874" s="23">
        <f t="shared" si="259"/>
        <v>1300</v>
      </c>
      <c r="O1874" s="21">
        <f t="shared" si="257"/>
        <v>0.2197982641332395</v>
      </c>
      <c r="P1874" s="24">
        <v>125000</v>
      </c>
      <c r="Q1874" s="18">
        <f t="shared" si="252"/>
        <v>1250</v>
      </c>
      <c r="R1874" s="21">
        <f t="shared" si="258"/>
        <v>0.17288294628196105</v>
      </c>
    </row>
    <row r="1875" spans="1:18" ht="15.5" x14ac:dyDescent="0.45">
      <c r="A1875" s="12" t="s">
        <v>3794</v>
      </c>
      <c r="B1875" s="25" t="s">
        <v>3795</v>
      </c>
      <c r="C1875" s="14" t="s">
        <v>10</v>
      </c>
      <c r="D1875" s="52">
        <v>54000</v>
      </c>
      <c r="E1875" s="16">
        <f t="shared" si="255"/>
        <v>54810</v>
      </c>
      <c r="F1875" s="17">
        <f t="shared" si="256"/>
        <v>5481</v>
      </c>
      <c r="G1875" s="18">
        <f t="shared" si="253"/>
        <v>0</v>
      </c>
      <c r="H1875" s="18">
        <v>100</v>
      </c>
      <c r="I1875" s="19" t="s">
        <v>29</v>
      </c>
      <c r="J1875" s="19">
        <v>10</v>
      </c>
      <c r="K1875" s="26">
        <v>7000</v>
      </c>
      <c r="L1875" s="21">
        <f t="shared" si="254"/>
        <v>0.27713920817369092</v>
      </c>
      <c r="M1875" s="30">
        <v>65000</v>
      </c>
      <c r="N1875" s="23">
        <f t="shared" si="259"/>
        <v>6500</v>
      </c>
      <c r="O1875" s="21">
        <f t="shared" si="257"/>
        <v>0.1859149790184273</v>
      </c>
      <c r="P1875" s="24">
        <v>62000</v>
      </c>
      <c r="Q1875" s="18">
        <f t="shared" si="252"/>
        <v>6200</v>
      </c>
      <c r="R1875" s="21">
        <f t="shared" si="258"/>
        <v>0.13118044152526911</v>
      </c>
    </row>
    <row r="1876" spans="1:18" ht="15.5" x14ac:dyDescent="0.45">
      <c r="A1876" s="12" t="s">
        <v>3796</v>
      </c>
      <c r="B1876" s="25" t="s">
        <v>3797</v>
      </c>
      <c r="C1876" s="14" t="s">
        <v>10</v>
      </c>
      <c r="D1876" s="59">
        <v>57500</v>
      </c>
      <c r="E1876" s="16">
        <f t="shared" si="255"/>
        <v>58362.5</v>
      </c>
      <c r="F1876" s="17">
        <f t="shared" si="256"/>
        <v>583.625</v>
      </c>
      <c r="G1876" s="18">
        <f t="shared" si="253"/>
        <v>0</v>
      </c>
      <c r="H1876" s="18">
        <v>100</v>
      </c>
      <c r="I1876" s="19" t="s">
        <v>11</v>
      </c>
      <c r="J1876" s="19">
        <v>100</v>
      </c>
      <c r="K1876" s="26">
        <v>1000</v>
      </c>
      <c r="L1876" s="21">
        <f t="shared" si="254"/>
        <v>0.71342899978582142</v>
      </c>
      <c r="M1876" s="30">
        <v>77000</v>
      </c>
      <c r="N1876" s="23">
        <f t="shared" si="259"/>
        <v>770</v>
      </c>
      <c r="O1876" s="21">
        <f t="shared" si="257"/>
        <v>0.31934032983508248</v>
      </c>
      <c r="P1876" s="24">
        <v>75000</v>
      </c>
      <c r="Q1876" s="18">
        <f t="shared" si="252"/>
        <v>750</v>
      </c>
      <c r="R1876" s="21">
        <f t="shared" si="258"/>
        <v>0.28507174983936601</v>
      </c>
    </row>
    <row r="1877" spans="1:18" ht="15.5" x14ac:dyDescent="0.45">
      <c r="A1877" s="12" t="s">
        <v>3798</v>
      </c>
      <c r="B1877" s="25" t="s">
        <v>3799</v>
      </c>
      <c r="C1877" s="14" t="s">
        <v>10</v>
      </c>
      <c r="D1877" s="15">
        <v>96000</v>
      </c>
      <c r="E1877" s="16">
        <f t="shared" si="255"/>
        <v>97440</v>
      </c>
      <c r="F1877" s="17">
        <f t="shared" si="256"/>
        <v>974.4</v>
      </c>
      <c r="G1877" s="18">
        <f t="shared" si="253"/>
        <v>0</v>
      </c>
      <c r="H1877" s="18">
        <v>100</v>
      </c>
      <c r="I1877" s="19" t="s">
        <v>11</v>
      </c>
      <c r="J1877" s="19">
        <v>100</v>
      </c>
      <c r="K1877" s="26">
        <v>2000</v>
      </c>
      <c r="L1877" s="21">
        <f t="shared" si="254"/>
        <v>1.0525451559934318</v>
      </c>
      <c r="M1877" s="22">
        <v>120000</v>
      </c>
      <c r="N1877" s="23">
        <f t="shared" si="259"/>
        <v>1200</v>
      </c>
      <c r="O1877" s="21">
        <f t="shared" si="257"/>
        <v>0.23152709359605914</v>
      </c>
      <c r="P1877" s="24">
        <v>115000</v>
      </c>
      <c r="Q1877" s="18">
        <f t="shared" si="252"/>
        <v>1150</v>
      </c>
      <c r="R1877" s="21">
        <f t="shared" si="258"/>
        <v>0.18021346469622335</v>
      </c>
    </row>
    <row r="1878" spans="1:18" ht="15.5" x14ac:dyDescent="0.45">
      <c r="A1878" s="12" t="s">
        <v>3800</v>
      </c>
      <c r="B1878" s="129" t="s">
        <v>3801</v>
      </c>
      <c r="C1878" s="14" t="s">
        <v>10</v>
      </c>
      <c r="D1878" s="42">
        <v>28305</v>
      </c>
      <c r="E1878" s="16">
        <f t="shared" si="255"/>
        <v>28729.575000000001</v>
      </c>
      <c r="F1878" s="17">
        <f t="shared" si="256"/>
        <v>287.29575</v>
      </c>
      <c r="G1878" s="18">
        <f t="shared" si="253"/>
        <v>0</v>
      </c>
      <c r="H1878" s="18">
        <v>100</v>
      </c>
      <c r="I1878" s="42" t="s">
        <v>11</v>
      </c>
      <c r="J1878" s="19">
        <v>100</v>
      </c>
      <c r="K1878" s="29">
        <v>2000</v>
      </c>
      <c r="L1878" s="21">
        <f t="shared" si="254"/>
        <v>5.9614674077148724</v>
      </c>
      <c r="M1878" s="130">
        <v>75000</v>
      </c>
      <c r="N1878" s="23">
        <f t="shared" si="259"/>
        <v>750</v>
      </c>
      <c r="O1878" s="21">
        <f t="shared" si="257"/>
        <v>1.6105502778930771</v>
      </c>
      <c r="P1878" s="24">
        <v>75000</v>
      </c>
      <c r="Q1878" s="18">
        <f t="shared" si="252"/>
        <v>750</v>
      </c>
      <c r="R1878" s="21">
        <f t="shared" si="258"/>
        <v>1.6105502778930771</v>
      </c>
    </row>
    <row r="1879" spans="1:18" ht="15.5" x14ac:dyDescent="0.45">
      <c r="A1879" s="12" t="s">
        <v>3802</v>
      </c>
      <c r="B1879" s="25" t="s">
        <v>3803</v>
      </c>
      <c r="C1879" s="14" t="s">
        <v>10</v>
      </c>
      <c r="D1879" s="52">
        <v>60900</v>
      </c>
      <c r="E1879" s="16">
        <f t="shared" si="255"/>
        <v>61813.5</v>
      </c>
      <c r="F1879" s="17">
        <f t="shared" si="256"/>
        <v>618.13499999999999</v>
      </c>
      <c r="G1879" s="18">
        <f t="shared" si="253"/>
        <v>0</v>
      </c>
      <c r="H1879" s="18">
        <v>100</v>
      </c>
      <c r="I1879" s="19" t="s">
        <v>11</v>
      </c>
      <c r="J1879" s="19">
        <v>100</v>
      </c>
      <c r="K1879" s="26">
        <v>1000</v>
      </c>
      <c r="L1879" s="21">
        <f t="shared" si="254"/>
        <v>0.61776958107856705</v>
      </c>
      <c r="M1879" s="30">
        <v>87000</v>
      </c>
      <c r="N1879" s="23">
        <f t="shared" si="259"/>
        <v>870</v>
      </c>
      <c r="O1879" s="21">
        <f t="shared" si="257"/>
        <v>0.40745953553835329</v>
      </c>
      <c r="P1879" s="24">
        <v>85000</v>
      </c>
      <c r="Q1879" s="18">
        <f t="shared" si="252"/>
        <v>850</v>
      </c>
      <c r="R1879" s="21">
        <f t="shared" si="258"/>
        <v>0.37510414391678193</v>
      </c>
    </row>
    <row r="1880" spans="1:18" ht="15.5" x14ac:dyDescent="0.45">
      <c r="A1880" s="12" t="s">
        <v>3804</v>
      </c>
      <c r="B1880" s="25" t="s">
        <v>3805</v>
      </c>
      <c r="C1880" s="14" t="s">
        <v>10</v>
      </c>
      <c r="D1880" s="52">
        <v>98000</v>
      </c>
      <c r="E1880" s="16">
        <f t="shared" si="255"/>
        <v>99470</v>
      </c>
      <c r="F1880" s="17">
        <f t="shared" si="256"/>
        <v>994.7</v>
      </c>
      <c r="G1880" s="18">
        <f t="shared" si="253"/>
        <v>0</v>
      </c>
      <c r="H1880" s="18">
        <v>100</v>
      </c>
      <c r="I1880" s="19" t="s">
        <v>11</v>
      </c>
      <c r="J1880" s="19">
        <v>100</v>
      </c>
      <c r="K1880" s="26">
        <v>2000</v>
      </c>
      <c r="L1880" s="21">
        <f t="shared" si="254"/>
        <v>1.0106564793405046</v>
      </c>
      <c r="M1880" s="30">
        <v>115000</v>
      </c>
      <c r="N1880" s="23">
        <f t="shared" si="259"/>
        <v>1150</v>
      </c>
      <c r="O1880" s="21">
        <f t="shared" si="257"/>
        <v>0.15612747562079013</v>
      </c>
      <c r="P1880" s="24">
        <v>112000</v>
      </c>
      <c r="Q1880" s="18">
        <f t="shared" si="252"/>
        <v>1120</v>
      </c>
      <c r="R1880" s="21">
        <f t="shared" si="258"/>
        <v>0.12596762843068257</v>
      </c>
    </row>
    <row r="1881" spans="1:18" ht="15.5" x14ac:dyDescent="0.45">
      <c r="A1881" s="12" t="s">
        <v>3806</v>
      </c>
      <c r="B1881" s="25" t="s">
        <v>3807</v>
      </c>
      <c r="C1881" s="14" t="s">
        <v>10</v>
      </c>
      <c r="D1881" s="19">
        <v>130000</v>
      </c>
      <c r="E1881" s="16">
        <f t="shared" si="255"/>
        <v>131950</v>
      </c>
      <c r="F1881" s="17">
        <f t="shared" si="256"/>
        <v>1319.5</v>
      </c>
      <c r="G1881" s="18">
        <f t="shared" si="253"/>
        <v>0</v>
      </c>
      <c r="H1881" s="18">
        <v>100</v>
      </c>
      <c r="I1881" s="19" t="s">
        <v>11</v>
      </c>
      <c r="J1881" s="19">
        <v>100</v>
      </c>
      <c r="K1881" s="26">
        <v>3000</v>
      </c>
      <c r="L1881" s="21">
        <f t="shared" si="254"/>
        <v>1.2735884804850321</v>
      </c>
      <c r="M1881" s="30">
        <v>155000</v>
      </c>
      <c r="N1881" s="23">
        <f t="shared" si="259"/>
        <v>1550</v>
      </c>
      <c r="O1881" s="21">
        <f t="shared" si="257"/>
        <v>0.17468738158393332</v>
      </c>
      <c r="P1881" s="24">
        <v>150000</v>
      </c>
      <c r="Q1881" s="18">
        <f t="shared" si="252"/>
        <v>1500</v>
      </c>
      <c r="R1881" s="21">
        <f t="shared" si="258"/>
        <v>0.1367942402425161</v>
      </c>
    </row>
    <row r="1882" spans="1:18" ht="15.5" x14ac:dyDescent="0.45">
      <c r="A1882" s="12" t="s">
        <v>3808</v>
      </c>
      <c r="B1882" s="25" t="s">
        <v>3809</v>
      </c>
      <c r="C1882" s="14" t="s">
        <v>10</v>
      </c>
      <c r="D1882" s="19">
        <v>22200</v>
      </c>
      <c r="E1882" s="16">
        <f t="shared" si="255"/>
        <v>22533</v>
      </c>
      <c r="F1882" s="17">
        <f t="shared" si="256"/>
        <v>22533</v>
      </c>
      <c r="G1882" s="18">
        <f t="shared" si="253"/>
        <v>0</v>
      </c>
      <c r="H1882" s="18">
        <v>1</v>
      </c>
      <c r="I1882" s="19" t="s">
        <v>11</v>
      </c>
      <c r="J1882" s="19">
        <v>1</v>
      </c>
      <c r="K1882" s="26">
        <v>27000</v>
      </c>
      <c r="L1882" s="21">
        <f t="shared" si="254"/>
        <v>0.19824257755292238</v>
      </c>
      <c r="M1882" s="30">
        <v>26000</v>
      </c>
      <c r="N1882" s="23">
        <f t="shared" si="259"/>
        <v>26000</v>
      </c>
      <c r="O1882" s="21">
        <f t="shared" si="257"/>
        <v>0.15386322282874007</v>
      </c>
      <c r="P1882" s="24">
        <v>25000</v>
      </c>
      <c r="Q1882" s="18">
        <f t="shared" si="252"/>
        <v>25000</v>
      </c>
      <c r="R1882" s="21">
        <f t="shared" si="258"/>
        <v>0.10948386810455776</v>
      </c>
    </row>
    <row r="1883" spans="1:18" ht="15.5" x14ac:dyDescent="0.45">
      <c r="A1883" s="12" t="s">
        <v>3810</v>
      </c>
      <c r="B1883" s="25" t="s">
        <v>3811</v>
      </c>
      <c r="C1883" s="14" t="s">
        <v>10</v>
      </c>
      <c r="D1883" s="19">
        <v>152500</v>
      </c>
      <c r="E1883" s="16">
        <f t="shared" si="255"/>
        <v>154787.5</v>
      </c>
      <c r="F1883" s="17">
        <f t="shared" si="256"/>
        <v>154787.5</v>
      </c>
      <c r="G1883" s="18">
        <f t="shared" si="253"/>
        <v>0</v>
      </c>
      <c r="H1883" s="18">
        <v>100</v>
      </c>
      <c r="I1883" s="19" t="s">
        <v>11</v>
      </c>
      <c r="J1883" s="32">
        <v>1</v>
      </c>
      <c r="K1883" s="26">
        <v>200000</v>
      </c>
      <c r="L1883" s="21">
        <f t="shared" si="254"/>
        <v>0.29209399983848827</v>
      </c>
      <c r="M1883" s="30">
        <v>178000</v>
      </c>
      <c r="N1883" s="23">
        <f t="shared" si="259"/>
        <v>178000</v>
      </c>
      <c r="O1883" s="21">
        <f t="shared" si="257"/>
        <v>0.14996365985625454</v>
      </c>
      <c r="P1883" s="24">
        <v>175000</v>
      </c>
      <c r="Q1883" s="18">
        <f t="shared" si="252"/>
        <v>175000</v>
      </c>
      <c r="R1883" s="21">
        <f t="shared" si="258"/>
        <v>0.13058224985867722</v>
      </c>
    </row>
    <row r="1884" spans="1:18" ht="15.5" x14ac:dyDescent="0.45">
      <c r="A1884" s="12" t="s">
        <v>3812</v>
      </c>
      <c r="B1884" s="25" t="s">
        <v>3813</v>
      </c>
      <c r="C1884" s="14" t="s">
        <v>10</v>
      </c>
      <c r="D1884" s="19">
        <v>65000</v>
      </c>
      <c r="E1884" s="16">
        <f t="shared" si="255"/>
        <v>65975</v>
      </c>
      <c r="F1884" s="17">
        <f t="shared" si="256"/>
        <v>659.75</v>
      </c>
      <c r="G1884" s="18">
        <f t="shared" si="253"/>
        <v>0</v>
      </c>
      <c r="H1884" s="18">
        <v>100</v>
      </c>
      <c r="I1884" s="19" t="s">
        <v>11</v>
      </c>
      <c r="J1884" s="19">
        <v>100</v>
      </c>
      <c r="K1884" s="26">
        <v>1000</v>
      </c>
      <c r="L1884" s="21">
        <f t="shared" si="254"/>
        <v>0.5157256536566881</v>
      </c>
      <c r="M1884" s="30">
        <v>78000</v>
      </c>
      <c r="N1884" s="23">
        <f t="shared" si="259"/>
        <v>780</v>
      </c>
      <c r="O1884" s="21">
        <f t="shared" si="257"/>
        <v>0.18226600985221675</v>
      </c>
      <c r="P1884" s="24">
        <v>76000</v>
      </c>
      <c r="Q1884" s="18">
        <f t="shared" si="252"/>
        <v>760</v>
      </c>
      <c r="R1884" s="21">
        <f t="shared" si="258"/>
        <v>0.15195149677908298</v>
      </c>
    </row>
    <row r="1885" spans="1:18" ht="15.5" x14ac:dyDescent="0.45">
      <c r="A1885" s="12" t="s">
        <v>3814</v>
      </c>
      <c r="B1885" s="25" t="s">
        <v>3815</v>
      </c>
      <c r="C1885" s="14" t="s">
        <v>10</v>
      </c>
      <c r="D1885" s="59">
        <v>63602</v>
      </c>
      <c r="E1885" s="16">
        <f t="shared" si="255"/>
        <v>64556.03</v>
      </c>
      <c r="F1885" s="17">
        <f t="shared" si="256"/>
        <v>645.56029999999998</v>
      </c>
      <c r="G1885" s="18">
        <f t="shared" si="253"/>
        <v>0</v>
      </c>
      <c r="H1885" s="18">
        <v>100</v>
      </c>
      <c r="I1885" s="19" t="s">
        <v>11</v>
      </c>
      <c r="J1885" s="32">
        <v>100</v>
      </c>
      <c r="K1885" s="26">
        <v>1000</v>
      </c>
      <c r="L1885" s="21">
        <f t="shared" si="254"/>
        <v>0.54904197175693736</v>
      </c>
      <c r="M1885" s="30">
        <v>82000</v>
      </c>
      <c r="N1885" s="23">
        <f t="shared" si="259"/>
        <v>820</v>
      </c>
      <c r="O1885" s="21">
        <f t="shared" si="257"/>
        <v>0.27021441684068864</v>
      </c>
      <c r="P1885" s="24">
        <v>80000</v>
      </c>
      <c r="Q1885" s="18">
        <f t="shared" si="252"/>
        <v>800</v>
      </c>
      <c r="R1885" s="21">
        <f t="shared" si="258"/>
        <v>0.2392335774055499</v>
      </c>
    </row>
    <row r="1886" spans="1:18" ht="15.5" x14ac:dyDescent="0.45">
      <c r="A1886" s="131" t="s">
        <v>3816</v>
      </c>
      <c r="B1886" s="25" t="s">
        <v>3817</v>
      </c>
      <c r="C1886" s="14" t="s">
        <v>10</v>
      </c>
      <c r="D1886" s="62">
        <v>98235</v>
      </c>
      <c r="E1886" s="132">
        <f t="shared" si="255"/>
        <v>99708.524999999994</v>
      </c>
      <c r="F1886" s="64">
        <f t="shared" si="256"/>
        <v>997.08524999999997</v>
      </c>
      <c r="G1886" s="18">
        <f t="shared" si="253"/>
        <v>0</v>
      </c>
      <c r="H1886" s="18">
        <v>100</v>
      </c>
      <c r="I1886" s="65" t="s">
        <v>11</v>
      </c>
      <c r="J1886" s="65">
        <v>100</v>
      </c>
      <c r="K1886" s="49">
        <v>2000</v>
      </c>
      <c r="L1886" s="21">
        <f t="shared" si="254"/>
        <v>1.0058465412059803</v>
      </c>
      <c r="M1886" s="62">
        <v>130000</v>
      </c>
      <c r="N1886" s="23">
        <f t="shared" si="259"/>
        <v>1300</v>
      </c>
      <c r="O1886" s="21">
        <f t="shared" si="257"/>
        <v>0.30380025178388714</v>
      </c>
      <c r="P1886" s="62">
        <v>125000</v>
      </c>
      <c r="Q1886" s="18">
        <f t="shared" si="252"/>
        <v>1250</v>
      </c>
      <c r="R1886" s="21">
        <f t="shared" si="258"/>
        <v>0.25365408825373764</v>
      </c>
    </row>
    <row r="1887" spans="1:18" ht="15.5" x14ac:dyDescent="0.45">
      <c r="A1887" s="12" t="s">
        <v>3818</v>
      </c>
      <c r="B1887" s="25" t="s">
        <v>3819</v>
      </c>
      <c r="C1887" s="14" t="s">
        <v>10</v>
      </c>
      <c r="D1887" s="19">
        <v>75000</v>
      </c>
      <c r="E1887" s="16">
        <f t="shared" si="255"/>
        <v>76125</v>
      </c>
      <c r="F1887" s="17">
        <f t="shared" si="256"/>
        <v>761.25</v>
      </c>
      <c r="G1887" s="18">
        <f t="shared" si="253"/>
        <v>0</v>
      </c>
      <c r="H1887" s="18">
        <v>100</v>
      </c>
      <c r="I1887" s="19" t="s">
        <v>11</v>
      </c>
      <c r="J1887" s="32">
        <v>100</v>
      </c>
      <c r="K1887" s="26">
        <v>2000</v>
      </c>
      <c r="L1887" s="21">
        <f t="shared" si="254"/>
        <v>1.6272577996715927</v>
      </c>
      <c r="M1887" s="30">
        <v>115000</v>
      </c>
      <c r="N1887" s="23">
        <f t="shared" si="259"/>
        <v>1150</v>
      </c>
      <c r="O1887" s="21">
        <f t="shared" si="257"/>
        <v>0.51067323481116589</v>
      </c>
      <c r="P1887" s="24">
        <v>100000</v>
      </c>
      <c r="Q1887" s="18">
        <f t="shared" ref="Q1887:Q1946" si="260">P1887/J1887</f>
        <v>1000</v>
      </c>
      <c r="R1887" s="21">
        <f t="shared" si="258"/>
        <v>0.31362889983579639</v>
      </c>
    </row>
    <row r="1888" spans="1:18" ht="15.5" x14ac:dyDescent="0.45">
      <c r="A1888" s="12" t="s">
        <v>3820</v>
      </c>
      <c r="B1888" s="25" t="s">
        <v>3821</v>
      </c>
      <c r="C1888" s="14" t="s">
        <v>10</v>
      </c>
      <c r="D1888" s="19">
        <v>1599</v>
      </c>
      <c r="E1888" s="16">
        <f t="shared" si="255"/>
        <v>1622.9849999999999</v>
      </c>
      <c r="F1888" s="17">
        <f t="shared" si="256"/>
        <v>1622.9849999999999</v>
      </c>
      <c r="G1888" s="18">
        <f t="shared" si="253"/>
        <v>0</v>
      </c>
      <c r="H1888" s="18">
        <v>1</v>
      </c>
      <c r="I1888" s="19" t="s">
        <v>11</v>
      </c>
      <c r="J1888" s="32">
        <v>1</v>
      </c>
      <c r="K1888" s="26">
        <v>2000</v>
      </c>
      <c r="L1888" s="21">
        <f t="shared" si="254"/>
        <v>0.23229727939568148</v>
      </c>
      <c r="M1888" s="30">
        <v>2000</v>
      </c>
      <c r="N1888" s="23">
        <f t="shared" si="259"/>
        <v>2000</v>
      </c>
      <c r="O1888" s="21">
        <f t="shared" si="257"/>
        <v>0.23229727939568148</v>
      </c>
      <c r="P1888" s="24">
        <v>2000</v>
      </c>
      <c r="Q1888" s="18">
        <f t="shared" si="260"/>
        <v>2000</v>
      </c>
      <c r="R1888" s="21">
        <f t="shared" si="258"/>
        <v>0.23229727939568148</v>
      </c>
    </row>
    <row r="1889" spans="1:18" ht="15.5" x14ac:dyDescent="0.45">
      <c r="A1889" s="12" t="s">
        <v>3822</v>
      </c>
      <c r="B1889" s="25" t="s">
        <v>3823</v>
      </c>
      <c r="C1889" s="14" t="s">
        <v>10</v>
      </c>
      <c r="D1889" s="19">
        <v>2513</v>
      </c>
      <c r="E1889" s="16">
        <f t="shared" si="255"/>
        <v>2550.6950000000002</v>
      </c>
      <c r="F1889" s="17">
        <f t="shared" si="256"/>
        <v>2550.6950000000002</v>
      </c>
      <c r="G1889" s="18">
        <f t="shared" si="253"/>
        <v>0</v>
      </c>
      <c r="H1889" s="18">
        <v>1</v>
      </c>
      <c r="I1889" s="19" t="s">
        <v>11</v>
      </c>
      <c r="J1889" s="32">
        <v>1</v>
      </c>
      <c r="K1889" s="26">
        <v>4000</v>
      </c>
      <c r="L1889" s="21">
        <f t="shared" si="254"/>
        <v>0.5682000395970509</v>
      </c>
      <c r="M1889" s="30">
        <v>3000</v>
      </c>
      <c r="N1889" s="23">
        <f t="shared" si="259"/>
        <v>3000</v>
      </c>
      <c r="O1889" s="21">
        <f t="shared" si="257"/>
        <v>0.17615002969778817</v>
      </c>
      <c r="P1889" s="24">
        <v>3000</v>
      </c>
      <c r="Q1889" s="18">
        <f t="shared" si="260"/>
        <v>3000</v>
      </c>
      <c r="R1889" s="21">
        <f t="shared" si="258"/>
        <v>0.17615002969778817</v>
      </c>
    </row>
    <row r="1890" spans="1:18" ht="15.5" x14ac:dyDescent="0.45">
      <c r="A1890" s="12" t="s">
        <v>3824</v>
      </c>
      <c r="B1890" s="25" t="s">
        <v>3825</v>
      </c>
      <c r="C1890" s="14" t="s">
        <v>10</v>
      </c>
      <c r="D1890" s="19">
        <v>1713</v>
      </c>
      <c r="E1890" s="16">
        <f t="shared" si="255"/>
        <v>1738.6949999999999</v>
      </c>
      <c r="F1890" s="17">
        <f t="shared" si="256"/>
        <v>1738.6949999999999</v>
      </c>
      <c r="G1890" s="18">
        <f t="shared" si="253"/>
        <v>0</v>
      </c>
      <c r="H1890" s="18">
        <v>1</v>
      </c>
      <c r="I1890" s="19" t="s">
        <v>11</v>
      </c>
      <c r="J1890" s="32">
        <v>1</v>
      </c>
      <c r="K1890" s="26">
        <v>3000</v>
      </c>
      <c r="L1890" s="21">
        <f t="shared" si="254"/>
        <v>0.72543200503826155</v>
      </c>
      <c r="M1890" s="30">
        <v>2000</v>
      </c>
      <c r="N1890" s="23">
        <f t="shared" si="259"/>
        <v>2000</v>
      </c>
      <c r="O1890" s="21">
        <f t="shared" si="257"/>
        <v>0.15028800335884102</v>
      </c>
      <c r="P1890" s="24">
        <v>2000</v>
      </c>
      <c r="Q1890" s="18">
        <f t="shared" si="260"/>
        <v>2000</v>
      </c>
      <c r="R1890" s="21">
        <f t="shared" si="258"/>
        <v>0.15028800335884102</v>
      </c>
    </row>
    <row r="1891" spans="1:18" ht="15.5" x14ac:dyDescent="0.45">
      <c r="A1891" s="12" t="s">
        <v>3826</v>
      </c>
      <c r="B1891" s="25" t="s">
        <v>3827</v>
      </c>
      <c r="C1891" s="14" t="s">
        <v>10</v>
      </c>
      <c r="D1891" s="19">
        <v>1828</v>
      </c>
      <c r="E1891" s="16">
        <f t="shared" si="255"/>
        <v>1855.42</v>
      </c>
      <c r="F1891" s="17">
        <f t="shared" si="256"/>
        <v>1855.42</v>
      </c>
      <c r="G1891" s="18">
        <f t="shared" si="253"/>
        <v>0</v>
      </c>
      <c r="H1891" s="18">
        <v>1</v>
      </c>
      <c r="I1891" s="19" t="s">
        <v>11</v>
      </c>
      <c r="J1891" s="32">
        <v>1</v>
      </c>
      <c r="K1891" s="26">
        <v>3000</v>
      </c>
      <c r="L1891" s="21">
        <f t="shared" si="254"/>
        <v>0.61688458677819569</v>
      </c>
      <c r="M1891" s="30">
        <v>3000</v>
      </c>
      <c r="N1891" s="23">
        <f t="shared" si="259"/>
        <v>3000</v>
      </c>
      <c r="O1891" s="21">
        <f t="shared" si="257"/>
        <v>0.61688458677819569</v>
      </c>
      <c r="P1891" s="24">
        <v>3000</v>
      </c>
      <c r="Q1891" s="18">
        <f t="shared" si="260"/>
        <v>3000</v>
      </c>
      <c r="R1891" s="21">
        <f t="shared" si="258"/>
        <v>0.61688458677819569</v>
      </c>
    </row>
    <row r="1892" spans="1:18" ht="15.5" x14ac:dyDescent="0.45">
      <c r="A1892" s="12" t="s">
        <v>3828</v>
      </c>
      <c r="B1892" s="25" t="s">
        <v>3829</v>
      </c>
      <c r="C1892" s="14" t="s">
        <v>10</v>
      </c>
      <c r="D1892" s="15">
        <v>160000</v>
      </c>
      <c r="E1892" s="16">
        <f t="shared" si="255"/>
        <v>162400</v>
      </c>
      <c r="F1892" s="17">
        <f t="shared" si="256"/>
        <v>162400</v>
      </c>
      <c r="G1892" s="18">
        <f t="shared" si="253"/>
        <v>0</v>
      </c>
      <c r="H1892" s="18">
        <v>1</v>
      </c>
      <c r="I1892" s="19" t="s">
        <v>11</v>
      </c>
      <c r="J1892" s="44">
        <v>1</v>
      </c>
      <c r="K1892" s="26">
        <v>200000</v>
      </c>
      <c r="L1892" s="21">
        <f t="shared" si="254"/>
        <v>0.23152709359605911</v>
      </c>
      <c r="M1892" s="22">
        <v>185000</v>
      </c>
      <c r="N1892" s="23">
        <f t="shared" si="259"/>
        <v>185000</v>
      </c>
      <c r="O1892" s="21">
        <f t="shared" si="257"/>
        <v>0.13916256157635468</v>
      </c>
      <c r="P1892" s="24">
        <v>180000</v>
      </c>
      <c r="Q1892" s="18">
        <f t="shared" si="260"/>
        <v>180000</v>
      </c>
      <c r="R1892" s="21">
        <f t="shared" si="258"/>
        <v>0.10837438423645321</v>
      </c>
    </row>
    <row r="1893" spans="1:18" ht="16.5" x14ac:dyDescent="0.5">
      <c r="A1893" s="12" t="s">
        <v>3830</v>
      </c>
      <c r="B1893" s="25" t="s">
        <v>3831</v>
      </c>
      <c r="C1893" s="14" t="s">
        <v>10</v>
      </c>
      <c r="D1893" s="15">
        <v>139860</v>
      </c>
      <c r="E1893" s="16">
        <f t="shared" si="255"/>
        <v>141957.9</v>
      </c>
      <c r="F1893" s="17">
        <f t="shared" si="256"/>
        <v>141957.9</v>
      </c>
      <c r="G1893" s="18">
        <f t="shared" si="253"/>
        <v>0</v>
      </c>
      <c r="H1893" s="18">
        <v>100</v>
      </c>
      <c r="I1893" s="19" t="s">
        <v>92</v>
      </c>
      <c r="J1893" s="32">
        <v>1</v>
      </c>
      <c r="K1893" s="26">
        <v>185000</v>
      </c>
      <c r="L1893" s="21">
        <f t="shared" si="254"/>
        <v>0.30320327364662347</v>
      </c>
      <c r="M1893" s="133">
        <v>167000</v>
      </c>
      <c r="N1893" s="23">
        <f t="shared" si="259"/>
        <v>167000</v>
      </c>
      <c r="O1893" s="21">
        <f t="shared" si="257"/>
        <v>0.17640511729181685</v>
      </c>
      <c r="P1893" s="134">
        <v>165000</v>
      </c>
      <c r="Q1893" s="18">
        <f t="shared" si="260"/>
        <v>165000</v>
      </c>
      <c r="R1893" s="21">
        <f t="shared" si="258"/>
        <v>0.16231643325239389</v>
      </c>
    </row>
    <row r="1894" spans="1:18" ht="16.5" x14ac:dyDescent="0.5">
      <c r="A1894" s="12" t="s">
        <v>3832</v>
      </c>
      <c r="B1894" s="25" t="s">
        <v>3833</v>
      </c>
      <c r="C1894" s="14" t="s">
        <v>10</v>
      </c>
      <c r="D1894" s="15">
        <v>87690</v>
      </c>
      <c r="E1894" s="16">
        <f t="shared" si="255"/>
        <v>89005.35</v>
      </c>
      <c r="F1894" s="17">
        <f t="shared" si="256"/>
        <v>89005.35</v>
      </c>
      <c r="G1894" s="18">
        <f t="shared" si="253"/>
        <v>0</v>
      </c>
      <c r="H1894" s="18">
        <v>100</v>
      </c>
      <c r="I1894" s="19" t="s">
        <v>92</v>
      </c>
      <c r="J1894" s="19">
        <v>1</v>
      </c>
      <c r="K1894" s="26">
        <v>115000</v>
      </c>
      <c r="L1894" s="21">
        <f t="shared" si="254"/>
        <v>0.29205716285594058</v>
      </c>
      <c r="M1894" s="133">
        <v>103000</v>
      </c>
      <c r="N1894" s="23">
        <f t="shared" si="259"/>
        <v>103000</v>
      </c>
      <c r="O1894" s="21">
        <f t="shared" si="257"/>
        <v>0.15723380673184245</v>
      </c>
      <c r="P1894" s="134">
        <v>100000</v>
      </c>
      <c r="Q1894" s="18">
        <f t="shared" si="260"/>
        <v>100000</v>
      </c>
      <c r="R1894" s="21">
        <f t="shared" si="258"/>
        <v>0.12352796770081791</v>
      </c>
    </row>
    <row r="1895" spans="1:18" ht="16.5" x14ac:dyDescent="0.5">
      <c r="A1895" s="12" t="s">
        <v>3834</v>
      </c>
      <c r="B1895" s="25" t="s">
        <v>3835</v>
      </c>
      <c r="C1895" s="14" t="s">
        <v>10</v>
      </c>
      <c r="D1895" s="15">
        <v>90000</v>
      </c>
      <c r="E1895" s="16">
        <f t="shared" si="255"/>
        <v>91350</v>
      </c>
      <c r="F1895" s="17">
        <f t="shared" si="256"/>
        <v>91350</v>
      </c>
      <c r="G1895" s="18">
        <f t="shared" si="253"/>
        <v>0</v>
      </c>
      <c r="H1895" s="18">
        <v>100</v>
      </c>
      <c r="I1895" s="19" t="s">
        <v>92</v>
      </c>
      <c r="J1895" s="42">
        <v>1</v>
      </c>
      <c r="K1895" s="26">
        <v>110000</v>
      </c>
      <c r="L1895" s="21">
        <f t="shared" si="254"/>
        <v>0.20415982484948003</v>
      </c>
      <c r="M1895" s="133">
        <v>105000</v>
      </c>
      <c r="N1895" s="23">
        <f t="shared" si="259"/>
        <v>105000</v>
      </c>
      <c r="O1895" s="21">
        <f t="shared" si="257"/>
        <v>0.14942528735632185</v>
      </c>
      <c r="P1895" s="134">
        <v>103000</v>
      </c>
      <c r="Q1895" s="18">
        <f t="shared" si="260"/>
        <v>103000</v>
      </c>
      <c r="R1895" s="21">
        <f t="shared" si="258"/>
        <v>0.12753147235905857</v>
      </c>
    </row>
    <row r="1896" spans="1:18" ht="16.5" x14ac:dyDescent="0.5">
      <c r="A1896" s="12" t="s">
        <v>3836</v>
      </c>
      <c r="B1896" s="25" t="s">
        <v>3837</v>
      </c>
      <c r="C1896" s="14" t="s">
        <v>10</v>
      </c>
      <c r="D1896" s="15">
        <v>155500</v>
      </c>
      <c r="E1896" s="16">
        <f t="shared" si="255"/>
        <v>157832.5</v>
      </c>
      <c r="F1896" s="17">
        <f t="shared" si="256"/>
        <v>157832.5</v>
      </c>
      <c r="G1896" s="18">
        <f t="shared" si="253"/>
        <v>0</v>
      </c>
      <c r="H1896" s="18">
        <v>100</v>
      </c>
      <c r="I1896" s="19" t="s">
        <v>92</v>
      </c>
      <c r="J1896" s="19">
        <v>1</v>
      </c>
      <c r="K1896" s="26">
        <v>190000</v>
      </c>
      <c r="L1896" s="21">
        <f t="shared" si="254"/>
        <v>0.20380783425466872</v>
      </c>
      <c r="M1896" s="133">
        <v>183000</v>
      </c>
      <c r="N1896" s="23">
        <f t="shared" si="259"/>
        <v>183000</v>
      </c>
      <c r="O1896" s="21">
        <f t="shared" si="257"/>
        <v>0.15945701930844408</v>
      </c>
      <c r="P1896" s="134">
        <v>177000</v>
      </c>
      <c r="Q1896" s="18">
        <f t="shared" si="260"/>
        <v>177000</v>
      </c>
      <c r="R1896" s="21">
        <f t="shared" si="258"/>
        <v>0.12144203506882296</v>
      </c>
    </row>
    <row r="1897" spans="1:18" ht="15.5" x14ac:dyDescent="0.45">
      <c r="A1897" s="12" t="s">
        <v>3838</v>
      </c>
      <c r="B1897" s="25" t="s">
        <v>3839</v>
      </c>
      <c r="C1897" s="14" t="s">
        <v>10</v>
      </c>
      <c r="D1897" s="15">
        <v>94350</v>
      </c>
      <c r="E1897" s="16">
        <f t="shared" si="255"/>
        <v>95765.25</v>
      </c>
      <c r="F1897" s="17">
        <f t="shared" si="256"/>
        <v>95765.25</v>
      </c>
      <c r="G1897" s="18">
        <f t="shared" ref="G1897:G1965" si="261">F1897*T1897</f>
        <v>0</v>
      </c>
      <c r="H1897" s="18">
        <v>1</v>
      </c>
      <c r="I1897" s="19" t="s">
        <v>11</v>
      </c>
      <c r="J1897" s="44">
        <v>1</v>
      </c>
      <c r="K1897" s="26">
        <v>120000</v>
      </c>
      <c r="L1897" s="21">
        <f t="shared" ref="L1897:L1965" si="262">(K1897-F1897)/F1897</f>
        <v>0.253064133388677</v>
      </c>
      <c r="M1897" s="22">
        <v>110000</v>
      </c>
      <c r="N1897" s="23">
        <f t="shared" si="259"/>
        <v>110000</v>
      </c>
      <c r="O1897" s="21">
        <f t="shared" si="257"/>
        <v>0.14864212227295392</v>
      </c>
      <c r="P1897" s="24">
        <v>108000</v>
      </c>
      <c r="Q1897" s="18">
        <f t="shared" si="260"/>
        <v>108000</v>
      </c>
      <c r="R1897" s="21">
        <f t="shared" si="258"/>
        <v>0.12775772004980929</v>
      </c>
    </row>
    <row r="1898" spans="1:18" ht="15.5" x14ac:dyDescent="0.45">
      <c r="A1898" s="12" t="s">
        <v>3840</v>
      </c>
      <c r="B1898" s="25" t="s">
        <v>3841</v>
      </c>
      <c r="C1898" s="14" t="s">
        <v>10</v>
      </c>
      <c r="D1898" s="15">
        <v>82000</v>
      </c>
      <c r="E1898" s="16">
        <f t="shared" si="255"/>
        <v>83230</v>
      </c>
      <c r="F1898" s="17">
        <f t="shared" si="256"/>
        <v>83230</v>
      </c>
      <c r="G1898" s="18">
        <f t="shared" si="261"/>
        <v>0</v>
      </c>
      <c r="H1898" s="18">
        <v>100</v>
      </c>
      <c r="I1898" s="19" t="s">
        <v>33</v>
      </c>
      <c r="J1898" s="32">
        <v>1</v>
      </c>
      <c r="K1898" s="26">
        <v>105000</v>
      </c>
      <c r="L1898" s="21">
        <f t="shared" si="262"/>
        <v>0.26156433978132887</v>
      </c>
      <c r="M1898" s="22">
        <v>101000</v>
      </c>
      <c r="N1898" s="23">
        <f t="shared" si="259"/>
        <v>101000</v>
      </c>
      <c r="O1898" s="21">
        <f t="shared" si="257"/>
        <v>0.21350474588489726</v>
      </c>
      <c r="P1898" s="24">
        <v>98000</v>
      </c>
      <c r="Q1898" s="18">
        <f t="shared" si="260"/>
        <v>98000</v>
      </c>
      <c r="R1898" s="21">
        <f t="shared" si="258"/>
        <v>0.1774600504625736</v>
      </c>
    </row>
    <row r="1899" spans="1:18" ht="15.5" x14ac:dyDescent="0.45">
      <c r="A1899" s="12" t="s">
        <v>3842</v>
      </c>
      <c r="B1899" s="25" t="s">
        <v>3843</v>
      </c>
      <c r="C1899" s="14" t="s">
        <v>24</v>
      </c>
      <c r="D1899" s="52">
        <v>30370</v>
      </c>
      <c r="E1899" s="16">
        <f t="shared" si="255"/>
        <v>30825.55</v>
      </c>
      <c r="F1899" s="17">
        <f t="shared" si="256"/>
        <v>30825.55</v>
      </c>
      <c r="G1899" s="18">
        <f t="shared" si="261"/>
        <v>0</v>
      </c>
      <c r="H1899" s="18">
        <v>1</v>
      </c>
      <c r="I1899" s="32" t="s">
        <v>48</v>
      </c>
      <c r="J1899" s="19">
        <v>1</v>
      </c>
      <c r="K1899" s="26">
        <v>37000</v>
      </c>
      <c r="L1899" s="21">
        <f t="shared" si="262"/>
        <v>0.20030299540478599</v>
      </c>
      <c r="M1899" s="30">
        <v>35000</v>
      </c>
      <c r="N1899" s="23">
        <f t="shared" si="259"/>
        <v>35000</v>
      </c>
      <c r="O1899" s="21">
        <f t="shared" si="257"/>
        <v>0.13542175240993271</v>
      </c>
      <c r="P1899" s="24">
        <v>35000</v>
      </c>
      <c r="Q1899" s="18">
        <f t="shared" si="260"/>
        <v>35000</v>
      </c>
      <c r="R1899" s="21">
        <f t="shared" si="258"/>
        <v>0.13542175240993271</v>
      </c>
    </row>
    <row r="1900" spans="1:18" ht="15.5" x14ac:dyDescent="0.45">
      <c r="A1900" s="12" t="s">
        <v>3844</v>
      </c>
      <c r="B1900" s="25" t="s">
        <v>3845</v>
      </c>
      <c r="C1900" s="14" t="s">
        <v>32</v>
      </c>
      <c r="D1900" s="15">
        <v>31169</v>
      </c>
      <c r="E1900" s="16">
        <f t="shared" si="255"/>
        <v>31636.535</v>
      </c>
      <c r="F1900" s="17">
        <f t="shared" si="256"/>
        <v>31636.535</v>
      </c>
      <c r="G1900" s="18">
        <f t="shared" si="261"/>
        <v>0</v>
      </c>
      <c r="H1900" s="18">
        <v>2</v>
      </c>
      <c r="I1900" s="19" t="s">
        <v>586</v>
      </c>
      <c r="J1900" s="65">
        <v>1</v>
      </c>
      <c r="K1900" s="26">
        <v>37000</v>
      </c>
      <c r="L1900" s="21">
        <f t="shared" si="262"/>
        <v>0.16953389490979337</v>
      </c>
      <c r="M1900" s="22">
        <v>35000</v>
      </c>
      <c r="N1900" s="23">
        <f t="shared" si="259"/>
        <v>35000</v>
      </c>
      <c r="O1900" s="21">
        <f t="shared" si="257"/>
        <v>0.10631584653629103</v>
      </c>
      <c r="P1900" s="24">
        <v>35000</v>
      </c>
      <c r="Q1900" s="18">
        <f t="shared" si="260"/>
        <v>35000</v>
      </c>
      <c r="R1900" s="21">
        <f t="shared" si="258"/>
        <v>0.10631584653629103</v>
      </c>
    </row>
    <row r="1901" spans="1:18" ht="15.5" x14ac:dyDescent="0.45">
      <c r="A1901" s="12" t="s">
        <v>3846</v>
      </c>
      <c r="B1901" s="25" t="s">
        <v>3847</v>
      </c>
      <c r="C1901" s="14" t="s">
        <v>24</v>
      </c>
      <c r="D1901" s="52">
        <v>30370</v>
      </c>
      <c r="E1901" s="16">
        <f t="shared" si="255"/>
        <v>30825.55</v>
      </c>
      <c r="F1901" s="17">
        <f t="shared" si="256"/>
        <v>30825.55</v>
      </c>
      <c r="G1901" s="18">
        <f t="shared" si="261"/>
        <v>0</v>
      </c>
      <c r="H1901" s="18">
        <v>1</v>
      </c>
      <c r="I1901" s="32" t="s">
        <v>48</v>
      </c>
      <c r="J1901" s="44">
        <v>1</v>
      </c>
      <c r="K1901" s="26">
        <v>37000</v>
      </c>
      <c r="L1901" s="21">
        <f t="shared" si="262"/>
        <v>0.20030299540478599</v>
      </c>
      <c r="M1901" s="30">
        <v>35000</v>
      </c>
      <c r="N1901" s="23">
        <f t="shared" si="259"/>
        <v>35000</v>
      </c>
      <c r="O1901" s="21">
        <f t="shared" si="257"/>
        <v>0.13542175240993271</v>
      </c>
      <c r="P1901" s="24">
        <v>35000</v>
      </c>
      <c r="Q1901" s="18">
        <f t="shared" si="260"/>
        <v>35000</v>
      </c>
      <c r="R1901" s="21">
        <f t="shared" si="258"/>
        <v>0.13542175240993271</v>
      </c>
    </row>
    <row r="1902" spans="1:18" ht="15.5" x14ac:dyDescent="0.45">
      <c r="A1902" s="12" t="s">
        <v>3848</v>
      </c>
      <c r="B1902" s="25" t="s">
        <v>3849</v>
      </c>
      <c r="C1902" s="14" t="str">
        <f>C1901</f>
        <v>OBAT BEBAS</v>
      </c>
      <c r="D1902" s="15">
        <v>18508</v>
      </c>
      <c r="E1902" s="16">
        <f t="shared" si="255"/>
        <v>18785.62</v>
      </c>
      <c r="F1902" s="17">
        <f t="shared" si="256"/>
        <v>9392.81</v>
      </c>
      <c r="G1902" s="18">
        <f t="shared" si="261"/>
        <v>0</v>
      </c>
      <c r="H1902" s="18">
        <v>2</v>
      </c>
      <c r="I1902" s="19" t="s">
        <v>63</v>
      </c>
      <c r="J1902" s="19">
        <v>2</v>
      </c>
      <c r="K1902" s="26">
        <v>12000</v>
      </c>
      <c r="L1902" s="21">
        <f t="shared" si="262"/>
        <v>0.27757295207717397</v>
      </c>
      <c r="M1902" s="22">
        <v>22000</v>
      </c>
      <c r="N1902" s="23">
        <f t="shared" si="259"/>
        <v>11000</v>
      </c>
      <c r="O1902" s="21">
        <f t="shared" si="257"/>
        <v>0.17110853940407617</v>
      </c>
      <c r="P1902" s="24">
        <v>21000</v>
      </c>
      <c r="Q1902" s="18">
        <f t="shared" si="260"/>
        <v>10500</v>
      </c>
      <c r="R1902" s="21">
        <f t="shared" si="258"/>
        <v>0.11787633306752725</v>
      </c>
    </row>
    <row r="1903" spans="1:18" ht="15.5" x14ac:dyDescent="0.45">
      <c r="A1903" s="12" t="s">
        <v>3850</v>
      </c>
      <c r="B1903" s="25" t="s">
        <v>3851</v>
      </c>
      <c r="C1903" s="14" t="s">
        <v>32</v>
      </c>
      <c r="D1903" s="15">
        <v>13084</v>
      </c>
      <c r="E1903" s="16">
        <f t="shared" si="255"/>
        <v>13280.26</v>
      </c>
      <c r="F1903" s="17">
        <f t="shared" si="256"/>
        <v>1328.0260000000001</v>
      </c>
      <c r="G1903" s="18">
        <f t="shared" si="261"/>
        <v>0</v>
      </c>
      <c r="H1903" s="18">
        <v>50</v>
      </c>
      <c r="I1903" s="19" t="s">
        <v>29</v>
      </c>
      <c r="J1903" s="28">
        <v>10</v>
      </c>
      <c r="K1903" s="26">
        <v>5000</v>
      </c>
      <c r="L1903" s="21">
        <f t="shared" si="262"/>
        <v>2.7649865288781998</v>
      </c>
      <c r="M1903" s="22">
        <v>18000</v>
      </c>
      <c r="N1903" s="23">
        <f t="shared" si="259"/>
        <v>1800</v>
      </c>
      <c r="O1903" s="21">
        <f t="shared" si="257"/>
        <v>0.35539515039615183</v>
      </c>
      <c r="P1903" s="24">
        <v>16000</v>
      </c>
      <c r="Q1903" s="18">
        <f t="shared" si="260"/>
        <v>1600</v>
      </c>
      <c r="R1903" s="21">
        <f t="shared" si="258"/>
        <v>0.20479568924102384</v>
      </c>
    </row>
    <row r="1904" spans="1:18" ht="15.5" x14ac:dyDescent="0.45">
      <c r="A1904" s="12" t="s">
        <v>3852</v>
      </c>
      <c r="B1904" s="25" t="s">
        <v>3853</v>
      </c>
      <c r="C1904" s="14" t="s">
        <v>32</v>
      </c>
      <c r="D1904" s="52">
        <v>9500</v>
      </c>
      <c r="E1904" s="16">
        <f t="shared" si="255"/>
        <v>9642.5</v>
      </c>
      <c r="F1904" s="17">
        <f t="shared" si="256"/>
        <v>9642.5</v>
      </c>
      <c r="G1904" s="18">
        <f t="shared" si="261"/>
        <v>0</v>
      </c>
      <c r="H1904" s="18">
        <v>100</v>
      </c>
      <c r="I1904" s="32" t="s">
        <v>48</v>
      </c>
      <c r="J1904" s="32">
        <v>1</v>
      </c>
      <c r="K1904" s="26">
        <v>16000</v>
      </c>
      <c r="L1904" s="21">
        <f t="shared" si="262"/>
        <v>0.65932071558205863</v>
      </c>
      <c r="M1904" s="30">
        <v>13000</v>
      </c>
      <c r="N1904" s="23">
        <f t="shared" si="259"/>
        <v>13000</v>
      </c>
      <c r="O1904" s="21">
        <f t="shared" si="257"/>
        <v>0.34819808141042263</v>
      </c>
      <c r="P1904" s="24">
        <v>12500</v>
      </c>
      <c r="Q1904" s="18">
        <f t="shared" si="260"/>
        <v>12500</v>
      </c>
      <c r="R1904" s="21">
        <f t="shared" si="258"/>
        <v>0.2963443090484833</v>
      </c>
    </row>
    <row r="1905" spans="1:18" ht="15.5" x14ac:dyDescent="0.45">
      <c r="A1905" s="12" t="s">
        <v>3854</v>
      </c>
      <c r="B1905" s="25" t="s">
        <v>3855</v>
      </c>
      <c r="C1905" s="14" t="s">
        <v>32</v>
      </c>
      <c r="D1905" s="62">
        <v>10861</v>
      </c>
      <c r="E1905" s="16">
        <f t="shared" si="255"/>
        <v>11023.915000000001</v>
      </c>
      <c r="F1905" s="17">
        <f t="shared" si="256"/>
        <v>11023.915000000001</v>
      </c>
      <c r="G1905" s="18">
        <f t="shared" si="261"/>
        <v>0</v>
      </c>
      <c r="H1905" s="18">
        <v>100</v>
      </c>
      <c r="I1905" s="32" t="s">
        <v>48</v>
      </c>
      <c r="J1905" s="28">
        <v>1</v>
      </c>
      <c r="K1905" s="26">
        <v>16000</v>
      </c>
      <c r="L1905" s="21">
        <f t="shared" si="262"/>
        <v>0.45139000073930169</v>
      </c>
      <c r="M1905" s="30">
        <v>13000</v>
      </c>
      <c r="N1905" s="23">
        <f t="shared" si="259"/>
        <v>13000</v>
      </c>
      <c r="O1905" s="21">
        <f t="shared" si="257"/>
        <v>0.17925437560068261</v>
      </c>
      <c r="P1905" s="24">
        <v>12500</v>
      </c>
      <c r="Q1905" s="18">
        <f t="shared" si="260"/>
        <v>12500</v>
      </c>
      <c r="R1905" s="21">
        <f t="shared" si="258"/>
        <v>0.13389843807757942</v>
      </c>
    </row>
    <row r="1906" spans="1:18" ht="15.5" x14ac:dyDescent="0.45">
      <c r="A1906" s="12" t="s">
        <v>3856</v>
      </c>
      <c r="B1906" s="25" t="s">
        <v>3857</v>
      </c>
      <c r="C1906" s="14" t="str">
        <f>C1905</f>
        <v>OBAT KERAS</v>
      </c>
      <c r="D1906" s="52">
        <v>13000</v>
      </c>
      <c r="E1906" s="16">
        <f t="shared" si="255"/>
        <v>13195</v>
      </c>
      <c r="F1906" s="17">
        <f t="shared" si="256"/>
        <v>13195</v>
      </c>
      <c r="G1906" s="18">
        <f t="shared" si="261"/>
        <v>0</v>
      </c>
      <c r="H1906" s="18">
        <v>100</v>
      </c>
      <c r="I1906" s="32" t="s">
        <v>48</v>
      </c>
      <c r="J1906" s="65">
        <v>1</v>
      </c>
      <c r="K1906" s="26">
        <v>16000</v>
      </c>
      <c r="L1906" s="21">
        <f t="shared" si="262"/>
        <v>0.21258052292535051</v>
      </c>
      <c r="M1906" s="30">
        <v>15000</v>
      </c>
      <c r="N1906" s="23">
        <f t="shared" si="259"/>
        <v>15000</v>
      </c>
      <c r="O1906" s="21">
        <f t="shared" si="257"/>
        <v>0.1367942402425161</v>
      </c>
      <c r="P1906" s="24">
        <v>14800</v>
      </c>
      <c r="Q1906" s="18">
        <f t="shared" si="260"/>
        <v>14800</v>
      </c>
      <c r="R1906" s="21">
        <f t="shared" si="258"/>
        <v>0.12163698370594922</v>
      </c>
    </row>
    <row r="1907" spans="1:18" ht="15.5" x14ac:dyDescent="0.45">
      <c r="A1907" s="12" t="s">
        <v>3858</v>
      </c>
      <c r="B1907" s="82" t="s">
        <v>3859</v>
      </c>
      <c r="C1907" s="14" t="s">
        <v>32</v>
      </c>
      <c r="D1907" s="15">
        <v>8000</v>
      </c>
      <c r="E1907" s="16">
        <f t="shared" si="255"/>
        <v>8120</v>
      </c>
      <c r="F1907" s="17">
        <f t="shared" si="256"/>
        <v>8120</v>
      </c>
      <c r="G1907" s="18">
        <f t="shared" si="261"/>
        <v>0</v>
      </c>
      <c r="H1907" s="18">
        <v>1</v>
      </c>
      <c r="I1907" s="19" t="s">
        <v>48</v>
      </c>
      <c r="J1907" s="19">
        <v>1</v>
      </c>
      <c r="K1907" s="26">
        <v>13000</v>
      </c>
      <c r="L1907" s="21">
        <f t="shared" si="262"/>
        <v>0.60098522167487689</v>
      </c>
      <c r="M1907" s="22">
        <v>12000</v>
      </c>
      <c r="N1907" s="23">
        <f t="shared" si="259"/>
        <v>12000</v>
      </c>
      <c r="O1907" s="21">
        <f t="shared" si="257"/>
        <v>0.47783251231527096</v>
      </c>
      <c r="P1907" s="24">
        <v>10000</v>
      </c>
      <c r="Q1907" s="18">
        <f t="shared" si="260"/>
        <v>10000</v>
      </c>
      <c r="R1907" s="21">
        <f t="shared" si="258"/>
        <v>0.23152709359605911</v>
      </c>
    </row>
    <row r="1908" spans="1:18" ht="15.5" x14ac:dyDescent="0.45">
      <c r="A1908" s="12" t="s">
        <v>3860</v>
      </c>
      <c r="B1908" s="25" t="s">
        <v>3861</v>
      </c>
      <c r="C1908" s="14" t="str">
        <f>C1907</f>
        <v>OBAT KERAS</v>
      </c>
      <c r="D1908" s="52">
        <v>7538</v>
      </c>
      <c r="E1908" s="16">
        <f t="shared" si="255"/>
        <v>7651.07</v>
      </c>
      <c r="F1908" s="17">
        <f t="shared" si="256"/>
        <v>7651.07</v>
      </c>
      <c r="G1908" s="18">
        <f t="shared" si="261"/>
        <v>0</v>
      </c>
      <c r="H1908" s="18">
        <v>100</v>
      </c>
      <c r="I1908" s="32" t="s">
        <v>48</v>
      </c>
      <c r="J1908" s="19">
        <v>1</v>
      </c>
      <c r="K1908" s="26">
        <v>15000</v>
      </c>
      <c r="L1908" s="21">
        <f t="shared" si="262"/>
        <v>0.9605100985875179</v>
      </c>
      <c r="M1908" s="30">
        <v>14000</v>
      </c>
      <c r="N1908" s="23">
        <f t="shared" si="259"/>
        <v>14000</v>
      </c>
      <c r="O1908" s="21">
        <f t="shared" si="257"/>
        <v>0.82980942534835</v>
      </c>
      <c r="P1908" s="24">
        <v>12500</v>
      </c>
      <c r="Q1908" s="18">
        <f t="shared" si="260"/>
        <v>12500</v>
      </c>
      <c r="R1908" s="21">
        <f t="shared" si="258"/>
        <v>0.63375841548959821</v>
      </c>
    </row>
    <row r="1909" spans="1:18" ht="15.5" x14ac:dyDescent="0.45">
      <c r="A1909" s="12" t="s">
        <v>3862</v>
      </c>
      <c r="B1909" s="25" t="s">
        <v>3863</v>
      </c>
      <c r="C1909" s="14" t="s">
        <v>24</v>
      </c>
      <c r="D1909" s="27">
        <v>58658</v>
      </c>
      <c r="E1909" s="16">
        <f t="shared" si="255"/>
        <v>59537.87</v>
      </c>
      <c r="F1909" s="17">
        <f t="shared" si="256"/>
        <v>2381.5147999999999</v>
      </c>
      <c r="G1909" s="18">
        <f t="shared" si="261"/>
        <v>0</v>
      </c>
      <c r="H1909" s="18">
        <v>25</v>
      </c>
      <c r="I1909" s="19" t="s">
        <v>25</v>
      </c>
      <c r="J1909" s="19">
        <v>25</v>
      </c>
      <c r="K1909" s="29">
        <v>3000</v>
      </c>
      <c r="L1909" s="21">
        <f t="shared" si="262"/>
        <v>0.259702438128875</v>
      </c>
      <c r="M1909" s="30">
        <v>70000</v>
      </c>
      <c r="N1909" s="23">
        <f t="shared" si="259"/>
        <v>2800</v>
      </c>
      <c r="O1909" s="21">
        <f t="shared" si="257"/>
        <v>0.17572227558695</v>
      </c>
      <c r="P1909" s="24">
        <v>70000</v>
      </c>
      <c r="Q1909" s="18">
        <f t="shared" si="260"/>
        <v>2800</v>
      </c>
      <c r="R1909" s="21">
        <f t="shared" si="258"/>
        <v>0.17572227558695</v>
      </c>
    </row>
    <row r="1910" spans="1:18" ht="15.5" x14ac:dyDescent="0.45">
      <c r="A1910" s="12" t="s">
        <v>3864</v>
      </c>
      <c r="B1910" s="25" t="s">
        <v>3865</v>
      </c>
      <c r="C1910" s="14" t="str">
        <f>C1909</f>
        <v>OBAT BEBAS</v>
      </c>
      <c r="D1910" s="15">
        <v>35668</v>
      </c>
      <c r="E1910" s="16">
        <f t="shared" si="255"/>
        <v>36203.019999999997</v>
      </c>
      <c r="F1910" s="17">
        <f t="shared" si="256"/>
        <v>6033.8366666666661</v>
      </c>
      <c r="G1910" s="18">
        <f t="shared" si="261"/>
        <v>0</v>
      </c>
      <c r="H1910" s="18">
        <v>100</v>
      </c>
      <c r="I1910" s="19" t="s">
        <v>1115</v>
      </c>
      <c r="J1910" s="19">
        <v>6</v>
      </c>
      <c r="K1910" s="26">
        <v>8000</v>
      </c>
      <c r="L1910" s="21">
        <f t="shared" si="262"/>
        <v>0.32585624072245917</v>
      </c>
      <c r="M1910" s="22">
        <v>43000</v>
      </c>
      <c r="N1910" s="23">
        <f t="shared" si="259"/>
        <v>7166.666666666667</v>
      </c>
      <c r="O1910" s="21">
        <f t="shared" si="257"/>
        <v>0.18774621564720306</v>
      </c>
      <c r="P1910" s="24">
        <v>41000</v>
      </c>
      <c r="Q1910" s="18">
        <f t="shared" si="260"/>
        <v>6833.333333333333</v>
      </c>
      <c r="R1910" s="21">
        <f t="shared" si="258"/>
        <v>0.13250220561710049</v>
      </c>
    </row>
    <row r="1911" spans="1:18" ht="15.5" x14ac:dyDescent="0.45">
      <c r="A1911" s="12" t="s">
        <v>3866</v>
      </c>
      <c r="B1911" s="25" t="s">
        <v>3867</v>
      </c>
      <c r="C1911" s="14" t="str">
        <f>C1910</f>
        <v>OBAT BEBAS</v>
      </c>
      <c r="D1911" s="28">
        <v>168065</v>
      </c>
      <c r="E1911" s="16">
        <f t="shared" si="255"/>
        <v>170585.97500000001</v>
      </c>
      <c r="F1911" s="17">
        <f t="shared" si="256"/>
        <v>8529.2987499999999</v>
      </c>
      <c r="G1911" s="18">
        <f t="shared" si="261"/>
        <v>0</v>
      </c>
      <c r="H1911" s="18">
        <v>20</v>
      </c>
      <c r="I1911" s="42" t="s">
        <v>29</v>
      </c>
      <c r="J1911" s="19">
        <v>20</v>
      </c>
      <c r="K1911" s="29">
        <v>12000</v>
      </c>
      <c r="L1911" s="21">
        <f t="shared" si="262"/>
        <v>0.40691519335044984</v>
      </c>
      <c r="M1911" s="30">
        <v>195000</v>
      </c>
      <c r="N1911" s="23">
        <f t="shared" si="259"/>
        <v>9750</v>
      </c>
      <c r="O1911" s="21">
        <f t="shared" si="257"/>
        <v>0.14311859459724049</v>
      </c>
      <c r="P1911" s="24">
        <v>190000</v>
      </c>
      <c r="Q1911" s="18">
        <f t="shared" si="260"/>
        <v>9500</v>
      </c>
      <c r="R1911" s="21">
        <f t="shared" si="258"/>
        <v>0.11380786140243945</v>
      </c>
    </row>
    <row r="1912" spans="1:18" ht="15.5" x14ac:dyDescent="0.45">
      <c r="A1912" s="12" t="s">
        <v>3868</v>
      </c>
      <c r="B1912" s="25" t="s">
        <v>3869</v>
      </c>
      <c r="C1912" s="14" t="s">
        <v>24</v>
      </c>
      <c r="D1912" s="15">
        <v>42405</v>
      </c>
      <c r="E1912" s="16">
        <f t="shared" si="255"/>
        <v>43041.074999999997</v>
      </c>
      <c r="F1912" s="17">
        <f t="shared" si="256"/>
        <v>7173.5124999999998</v>
      </c>
      <c r="G1912" s="18">
        <f t="shared" si="261"/>
        <v>0</v>
      </c>
      <c r="H1912" s="18">
        <v>6</v>
      </c>
      <c r="I1912" s="19" t="s">
        <v>29</v>
      </c>
      <c r="J1912" s="32">
        <v>6</v>
      </c>
      <c r="K1912" s="26">
        <v>10000</v>
      </c>
      <c r="L1912" s="21">
        <f t="shared" si="262"/>
        <v>0.39401722656787735</v>
      </c>
      <c r="M1912" s="22">
        <v>50000</v>
      </c>
      <c r="N1912" s="23">
        <f t="shared" si="259"/>
        <v>8333.3333333333339</v>
      </c>
      <c r="O1912" s="21">
        <f t="shared" si="257"/>
        <v>0.16168102213989788</v>
      </c>
      <c r="P1912" s="24">
        <v>50000</v>
      </c>
      <c r="Q1912" s="18">
        <f t="shared" si="260"/>
        <v>8333.3333333333339</v>
      </c>
      <c r="R1912" s="21">
        <f t="shared" si="258"/>
        <v>0.16168102213989788</v>
      </c>
    </row>
    <row r="1913" spans="1:18" ht="15.5" x14ac:dyDescent="0.45">
      <c r="A1913" s="12" t="s">
        <v>3870</v>
      </c>
      <c r="B1913" s="25" t="s">
        <v>3871</v>
      </c>
      <c r="C1913" s="14" t="str">
        <f>C1912</f>
        <v>OBAT BEBAS</v>
      </c>
      <c r="D1913" s="15">
        <v>96241</v>
      </c>
      <c r="E1913" s="16">
        <f t="shared" si="255"/>
        <v>97684.615000000005</v>
      </c>
      <c r="F1913" s="17">
        <f t="shared" si="256"/>
        <v>9768.4615000000013</v>
      </c>
      <c r="G1913" s="18">
        <f t="shared" si="261"/>
        <v>0</v>
      </c>
      <c r="H1913" s="18">
        <v>100</v>
      </c>
      <c r="I1913" s="19" t="s">
        <v>29</v>
      </c>
      <c r="J1913" s="28">
        <v>10</v>
      </c>
      <c r="K1913" s="26">
        <v>14000</v>
      </c>
      <c r="L1913" s="21">
        <f t="shared" si="262"/>
        <v>0.43318372089606927</v>
      </c>
      <c r="M1913" s="22">
        <v>112000</v>
      </c>
      <c r="N1913" s="23">
        <f t="shared" si="259"/>
        <v>11200</v>
      </c>
      <c r="O1913" s="21">
        <f t="shared" si="257"/>
        <v>0.14654697671685543</v>
      </c>
      <c r="P1913" s="24">
        <v>108000</v>
      </c>
      <c r="Q1913" s="18">
        <f t="shared" si="260"/>
        <v>10800</v>
      </c>
      <c r="R1913" s="21">
        <f t="shared" si="258"/>
        <v>0.10559887040553916</v>
      </c>
    </row>
    <row r="1914" spans="1:18" ht="15.5" x14ac:dyDescent="0.45">
      <c r="A1914" s="12" t="s">
        <v>3872</v>
      </c>
      <c r="B1914" s="25" t="s">
        <v>3873</v>
      </c>
      <c r="C1914" s="14" t="s">
        <v>32</v>
      </c>
      <c r="D1914" s="89">
        <v>86580</v>
      </c>
      <c r="E1914" s="16">
        <f t="shared" si="255"/>
        <v>87878.7</v>
      </c>
      <c r="F1914" s="17">
        <f t="shared" si="256"/>
        <v>8787.869999999999</v>
      </c>
      <c r="G1914" s="18">
        <f t="shared" si="261"/>
        <v>0</v>
      </c>
      <c r="H1914" s="18">
        <v>50</v>
      </c>
      <c r="I1914" s="19" t="s">
        <v>1115</v>
      </c>
      <c r="J1914" s="32">
        <v>10</v>
      </c>
      <c r="K1914" s="26">
        <v>15000</v>
      </c>
      <c r="L1914" s="21">
        <f t="shared" si="262"/>
        <v>0.70689825862239675</v>
      </c>
      <c r="M1914" s="30">
        <v>125000</v>
      </c>
      <c r="N1914" s="23">
        <f t="shared" si="259"/>
        <v>12500</v>
      </c>
      <c r="O1914" s="21">
        <f t="shared" si="257"/>
        <v>0.42241521551866396</v>
      </c>
      <c r="P1914" s="24">
        <v>120000</v>
      </c>
      <c r="Q1914" s="18">
        <f t="shared" si="260"/>
        <v>12000</v>
      </c>
      <c r="R1914" s="21">
        <f t="shared" si="258"/>
        <v>0.36551860689791738</v>
      </c>
    </row>
    <row r="1915" spans="1:18" ht="15.5" x14ac:dyDescent="0.45">
      <c r="A1915" s="12" t="s">
        <v>3874</v>
      </c>
      <c r="B1915" s="25" t="s">
        <v>3875</v>
      </c>
      <c r="C1915" s="14" t="s">
        <v>32</v>
      </c>
      <c r="D1915" s="15">
        <v>14685</v>
      </c>
      <c r="E1915" s="16">
        <f t="shared" si="255"/>
        <v>14905.275</v>
      </c>
      <c r="F1915" s="17">
        <f t="shared" si="256"/>
        <v>14905.275</v>
      </c>
      <c r="G1915" s="18">
        <f t="shared" si="261"/>
        <v>0</v>
      </c>
      <c r="H1915" s="18">
        <v>100</v>
      </c>
      <c r="I1915" s="32" t="s">
        <v>48</v>
      </c>
      <c r="J1915" s="19">
        <v>1</v>
      </c>
      <c r="K1915" s="26">
        <v>20000</v>
      </c>
      <c r="L1915" s="21">
        <f t="shared" si="262"/>
        <v>0.34180684355035384</v>
      </c>
      <c r="M1915" s="22">
        <v>18500</v>
      </c>
      <c r="N1915" s="23">
        <f t="shared" si="259"/>
        <v>18500</v>
      </c>
      <c r="O1915" s="21">
        <f t="shared" si="257"/>
        <v>0.24117133028407731</v>
      </c>
      <c r="P1915" s="24">
        <v>17500</v>
      </c>
      <c r="Q1915" s="18">
        <f t="shared" si="260"/>
        <v>17500</v>
      </c>
      <c r="R1915" s="21">
        <f t="shared" si="258"/>
        <v>0.17408098810655961</v>
      </c>
    </row>
    <row r="1916" spans="1:18" ht="15.5" x14ac:dyDescent="0.45">
      <c r="A1916" s="12" t="s">
        <v>3876</v>
      </c>
      <c r="B1916" s="25" t="s">
        <v>3877</v>
      </c>
      <c r="C1916" s="14" t="s">
        <v>10</v>
      </c>
      <c r="D1916" s="41">
        <v>28355</v>
      </c>
      <c r="E1916" s="16">
        <f t="shared" si="255"/>
        <v>28780.325000000001</v>
      </c>
      <c r="F1916" s="17">
        <f t="shared" si="256"/>
        <v>28780.325000000001</v>
      </c>
      <c r="G1916" s="18">
        <f t="shared" si="261"/>
        <v>0</v>
      </c>
      <c r="H1916" s="18">
        <v>100</v>
      </c>
      <c r="I1916" s="65" t="s">
        <v>92</v>
      </c>
      <c r="J1916" s="19">
        <v>1</v>
      </c>
      <c r="K1916" s="49">
        <v>35000</v>
      </c>
      <c r="L1916" s="21">
        <f t="shared" si="262"/>
        <v>0.21610857417350218</v>
      </c>
      <c r="M1916" s="41">
        <v>33000</v>
      </c>
      <c r="N1916" s="23">
        <f t="shared" si="259"/>
        <v>33000</v>
      </c>
      <c r="O1916" s="21">
        <f t="shared" si="257"/>
        <v>0.14661665564930204</v>
      </c>
      <c r="P1916" s="62">
        <v>33000</v>
      </c>
      <c r="Q1916" s="18">
        <f t="shared" si="260"/>
        <v>33000</v>
      </c>
      <c r="R1916" s="21">
        <f t="shared" si="258"/>
        <v>0.14661665564930204</v>
      </c>
    </row>
    <row r="1917" spans="1:18" ht="15.5" x14ac:dyDescent="0.45">
      <c r="A1917" s="12" t="s">
        <v>3878</v>
      </c>
      <c r="B1917" s="25" t="s">
        <v>3879</v>
      </c>
      <c r="C1917" s="14" t="s">
        <v>10</v>
      </c>
      <c r="D1917" s="15">
        <v>19849</v>
      </c>
      <c r="E1917" s="16">
        <f t="shared" si="255"/>
        <v>20146.735000000001</v>
      </c>
      <c r="F1917" s="17">
        <f t="shared" si="256"/>
        <v>20146.735000000001</v>
      </c>
      <c r="G1917" s="18">
        <f t="shared" si="261"/>
        <v>0</v>
      </c>
      <c r="H1917" s="18">
        <v>100</v>
      </c>
      <c r="I1917" s="19" t="s">
        <v>92</v>
      </c>
      <c r="J1917" s="19">
        <v>1</v>
      </c>
      <c r="K1917" s="26">
        <v>26000</v>
      </c>
      <c r="L1917" s="21">
        <f t="shared" si="262"/>
        <v>0.29053169161156878</v>
      </c>
      <c r="M1917" s="22">
        <v>25000</v>
      </c>
      <c r="N1917" s="23">
        <f t="shared" si="259"/>
        <v>25000</v>
      </c>
      <c r="O1917" s="21">
        <f t="shared" si="257"/>
        <v>0.24089585731881613</v>
      </c>
      <c r="P1917" s="24">
        <v>25000</v>
      </c>
      <c r="Q1917" s="18">
        <f t="shared" si="260"/>
        <v>25000</v>
      </c>
      <c r="R1917" s="21">
        <f t="shared" si="258"/>
        <v>0.24089585731881613</v>
      </c>
    </row>
    <row r="1918" spans="1:18" ht="15.5" x14ac:dyDescent="0.45">
      <c r="A1918" s="12" t="s">
        <v>3880</v>
      </c>
      <c r="B1918" s="25" t="s">
        <v>3881</v>
      </c>
      <c r="C1918" s="14" t="s">
        <v>10</v>
      </c>
      <c r="D1918" s="31">
        <v>7972</v>
      </c>
      <c r="E1918" s="16">
        <f t="shared" si="255"/>
        <v>8091.58</v>
      </c>
      <c r="F1918" s="17">
        <f t="shared" si="256"/>
        <v>8091.58</v>
      </c>
      <c r="G1918" s="18">
        <f t="shared" si="261"/>
        <v>0</v>
      </c>
      <c r="H1918" s="18">
        <v>100</v>
      </c>
      <c r="I1918" s="19" t="s">
        <v>586</v>
      </c>
      <c r="J1918" s="19">
        <v>1</v>
      </c>
      <c r="K1918" s="26">
        <v>10000</v>
      </c>
      <c r="L1918" s="21">
        <f t="shared" si="262"/>
        <v>0.23585257761772116</v>
      </c>
      <c r="M1918" s="22">
        <v>9500</v>
      </c>
      <c r="N1918" s="23">
        <f t="shared" si="259"/>
        <v>9500</v>
      </c>
      <c r="O1918" s="21">
        <f t="shared" si="257"/>
        <v>0.17405994873683509</v>
      </c>
      <c r="P1918" s="24">
        <v>9500</v>
      </c>
      <c r="Q1918" s="18">
        <f t="shared" si="260"/>
        <v>9500</v>
      </c>
      <c r="R1918" s="21">
        <f t="shared" si="258"/>
        <v>0.17405994873683509</v>
      </c>
    </row>
    <row r="1919" spans="1:18" ht="15.5" x14ac:dyDescent="0.45">
      <c r="A1919" s="12" t="s">
        <v>3882</v>
      </c>
      <c r="B1919" s="25" t="s">
        <v>3883</v>
      </c>
      <c r="C1919" s="14" t="s">
        <v>10</v>
      </c>
      <c r="D1919" s="31">
        <v>28355</v>
      </c>
      <c r="E1919" s="16">
        <f t="shared" si="255"/>
        <v>28780.325000000001</v>
      </c>
      <c r="F1919" s="17">
        <f t="shared" si="256"/>
        <v>28780.325000000001</v>
      </c>
      <c r="G1919" s="18">
        <f t="shared" si="261"/>
        <v>0</v>
      </c>
      <c r="H1919" s="18">
        <v>100</v>
      </c>
      <c r="I1919" s="19" t="s">
        <v>586</v>
      </c>
      <c r="J1919" s="19">
        <v>1</v>
      </c>
      <c r="K1919" s="26">
        <v>35000</v>
      </c>
      <c r="L1919" s="21">
        <f t="shared" si="262"/>
        <v>0.21610857417350218</v>
      </c>
      <c r="M1919" s="22">
        <v>34000</v>
      </c>
      <c r="N1919" s="23">
        <f t="shared" si="259"/>
        <v>34000</v>
      </c>
      <c r="O1919" s="21">
        <f t="shared" si="257"/>
        <v>0.18136261491140213</v>
      </c>
      <c r="P1919" s="24">
        <v>34000</v>
      </c>
      <c r="Q1919" s="18">
        <f t="shared" si="260"/>
        <v>34000</v>
      </c>
      <c r="R1919" s="21">
        <f t="shared" si="258"/>
        <v>0.18136261491140213</v>
      </c>
    </row>
    <row r="1920" spans="1:18" ht="15.5" x14ac:dyDescent="0.45">
      <c r="A1920" s="12" t="s">
        <v>3884</v>
      </c>
      <c r="B1920" s="25" t="s">
        <v>3885</v>
      </c>
      <c r="C1920" s="14" t="s">
        <v>10</v>
      </c>
      <c r="D1920" s="31">
        <v>28355</v>
      </c>
      <c r="E1920" s="16">
        <f t="shared" si="255"/>
        <v>28780.325000000001</v>
      </c>
      <c r="F1920" s="17">
        <f t="shared" si="256"/>
        <v>28780.325000000001</v>
      </c>
      <c r="G1920" s="18">
        <f t="shared" si="261"/>
        <v>0</v>
      </c>
      <c r="H1920" s="18">
        <v>100</v>
      </c>
      <c r="I1920" s="19" t="s">
        <v>586</v>
      </c>
      <c r="J1920" s="19">
        <v>1</v>
      </c>
      <c r="K1920" s="26">
        <v>35000</v>
      </c>
      <c r="L1920" s="21">
        <f t="shared" si="262"/>
        <v>0.21610857417350218</v>
      </c>
      <c r="M1920" s="22">
        <v>33000</v>
      </c>
      <c r="N1920" s="23">
        <f t="shared" si="259"/>
        <v>33000</v>
      </c>
      <c r="O1920" s="21">
        <f t="shared" si="257"/>
        <v>0.14661665564930204</v>
      </c>
      <c r="P1920" s="24">
        <v>33000</v>
      </c>
      <c r="Q1920" s="18">
        <f t="shared" si="260"/>
        <v>33000</v>
      </c>
      <c r="R1920" s="21">
        <f t="shared" si="258"/>
        <v>0.14661665564930204</v>
      </c>
    </row>
    <row r="1921" spans="1:18" ht="15.5" x14ac:dyDescent="0.45">
      <c r="A1921" s="12" t="s">
        <v>3886</v>
      </c>
      <c r="B1921" s="25" t="s">
        <v>3887</v>
      </c>
      <c r="C1921" s="14" t="s">
        <v>10</v>
      </c>
      <c r="D1921" s="31">
        <v>7972</v>
      </c>
      <c r="E1921" s="16">
        <f t="shared" ref="E1921:E1987" si="263">(D1921*1.5%)+D1921</f>
        <v>8091.58</v>
      </c>
      <c r="F1921" s="17">
        <f t="shared" ref="F1921:F1989" si="264">E1921/J1921</f>
        <v>8091.58</v>
      </c>
      <c r="G1921" s="18">
        <f t="shared" si="261"/>
        <v>0</v>
      </c>
      <c r="H1921" s="18">
        <v>100</v>
      </c>
      <c r="I1921" s="19" t="s">
        <v>586</v>
      </c>
      <c r="J1921" s="19">
        <v>1</v>
      </c>
      <c r="K1921" s="26">
        <v>10000</v>
      </c>
      <c r="L1921" s="21">
        <f t="shared" si="262"/>
        <v>0.23585257761772116</v>
      </c>
      <c r="M1921" s="22">
        <v>9500</v>
      </c>
      <c r="N1921" s="23">
        <f t="shared" si="259"/>
        <v>9500</v>
      </c>
      <c r="O1921" s="21">
        <f t="shared" ref="O1921:O1989" si="265">(N1921-F1921)/F1921</f>
        <v>0.17405994873683509</v>
      </c>
      <c r="P1921" s="24">
        <v>9500</v>
      </c>
      <c r="Q1921" s="18">
        <f t="shared" si="260"/>
        <v>9500</v>
      </c>
      <c r="R1921" s="21">
        <f t="shared" ref="R1921:R1989" si="266">(Q1921-F1921)/F1921</f>
        <v>0.17405994873683509</v>
      </c>
    </row>
    <row r="1922" spans="1:18" ht="15.5" x14ac:dyDescent="0.45">
      <c r="A1922" s="12" t="s">
        <v>3888</v>
      </c>
      <c r="B1922" s="25" t="s">
        <v>3889</v>
      </c>
      <c r="C1922" s="14" t="s">
        <v>10</v>
      </c>
      <c r="D1922" s="31">
        <v>7972</v>
      </c>
      <c r="E1922" s="16">
        <f t="shared" si="263"/>
        <v>8091.58</v>
      </c>
      <c r="F1922" s="17">
        <f t="shared" si="264"/>
        <v>8091.58</v>
      </c>
      <c r="G1922" s="18">
        <f t="shared" si="261"/>
        <v>0</v>
      </c>
      <c r="H1922" s="18">
        <v>100</v>
      </c>
      <c r="I1922" s="19" t="s">
        <v>586</v>
      </c>
      <c r="J1922" s="19">
        <v>1</v>
      </c>
      <c r="K1922" s="26">
        <v>10000</v>
      </c>
      <c r="L1922" s="21">
        <f t="shared" si="262"/>
        <v>0.23585257761772116</v>
      </c>
      <c r="M1922" s="22">
        <v>9500</v>
      </c>
      <c r="N1922" s="23">
        <f t="shared" si="259"/>
        <v>9500</v>
      </c>
      <c r="O1922" s="21">
        <f t="shared" si="265"/>
        <v>0.17405994873683509</v>
      </c>
      <c r="P1922" s="24">
        <v>9500</v>
      </c>
      <c r="Q1922" s="18">
        <f t="shared" si="260"/>
        <v>9500</v>
      </c>
      <c r="R1922" s="21">
        <f t="shared" si="266"/>
        <v>0.17405994873683509</v>
      </c>
    </row>
    <row r="1923" spans="1:18" ht="15.5" x14ac:dyDescent="0.45">
      <c r="A1923" s="12" t="s">
        <v>3890</v>
      </c>
      <c r="B1923" s="25" t="s">
        <v>3891</v>
      </c>
      <c r="C1923" s="14" t="s">
        <v>24</v>
      </c>
      <c r="D1923" s="31">
        <v>12210</v>
      </c>
      <c r="E1923" s="16">
        <f t="shared" si="263"/>
        <v>12393.15</v>
      </c>
      <c r="F1923" s="17">
        <f t="shared" si="264"/>
        <v>12393.15</v>
      </c>
      <c r="G1923" s="18">
        <f t="shared" si="261"/>
        <v>0</v>
      </c>
      <c r="H1923" s="18">
        <v>100</v>
      </c>
      <c r="I1923" s="19" t="s">
        <v>11</v>
      </c>
      <c r="J1923" s="19">
        <v>1</v>
      </c>
      <c r="K1923" s="26">
        <v>15000</v>
      </c>
      <c r="L1923" s="21">
        <f t="shared" si="262"/>
        <v>0.21034603793224488</v>
      </c>
      <c r="M1923" s="22">
        <v>15000</v>
      </c>
      <c r="N1923" s="23">
        <f t="shared" si="259"/>
        <v>15000</v>
      </c>
      <c r="O1923" s="21">
        <f t="shared" si="265"/>
        <v>0.21034603793224488</v>
      </c>
      <c r="P1923" s="24">
        <v>15000</v>
      </c>
      <c r="Q1923" s="18">
        <f t="shared" si="260"/>
        <v>15000</v>
      </c>
      <c r="R1923" s="21">
        <f t="shared" si="266"/>
        <v>0.21034603793224488</v>
      </c>
    </row>
    <row r="1924" spans="1:18" ht="15.5" x14ac:dyDescent="0.45">
      <c r="A1924" s="12" t="s">
        <v>3892</v>
      </c>
      <c r="B1924" s="25" t="s">
        <v>3893</v>
      </c>
      <c r="C1924" s="14" t="s">
        <v>24</v>
      </c>
      <c r="D1924" s="31">
        <v>17316</v>
      </c>
      <c r="E1924" s="16">
        <f t="shared" si="263"/>
        <v>17575.740000000002</v>
      </c>
      <c r="F1924" s="17">
        <f t="shared" si="264"/>
        <v>17575.740000000002</v>
      </c>
      <c r="G1924" s="18">
        <f t="shared" si="261"/>
        <v>0</v>
      </c>
      <c r="H1924" s="18">
        <v>100</v>
      </c>
      <c r="I1924" s="19" t="s">
        <v>11</v>
      </c>
      <c r="J1924" s="19">
        <v>1</v>
      </c>
      <c r="K1924" s="26">
        <v>21000</v>
      </c>
      <c r="L1924" s="21">
        <f t="shared" si="262"/>
        <v>0.19482878103567747</v>
      </c>
      <c r="M1924" s="22">
        <v>20000</v>
      </c>
      <c r="N1924" s="23">
        <f t="shared" ref="N1924:N1987" si="267">M1924/J1924</f>
        <v>20000</v>
      </c>
      <c r="O1924" s="21">
        <f t="shared" si="265"/>
        <v>0.13793217241493094</v>
      </c>
      <c r="P1924" s="24">
        <v>20000</v>
      </c>
      <c r="Q1924" s="18">
        <f t="shared" si="260"/>
        <v>20000</v>
      </c>
      <c r="R1924" s="21">
        <f t="shared" si="266"/>
        <v>0.13793217241493094</v>
      </c>
    </row>
    <row r="1925" spans="1:18" ht="15.5" x14ac:dyDescent="0.45">
      <c r="A1925" s="12" t="s">
        <v>3894</v>
      </c>
      <c r="B1925" s="25" t="s">
        <v>3895</v>
      </c>
      <c r="C1925" s="14" t="s">
        <v>10</v>
      </c>
      <c r="D1925" s="31">
        <v>21479</v>
      </c>
      <c r="E1925" s="16">
        <f t="shared" si="263"/>
        <v>21801.185000000001</v>
      </c>
      <c r="F1925" s="17">
        <f t="shared" si="264"/>
        <v>21801.185000000001</v>
      </c>
      <c r="G1925" s="18">
        <f t="shared" si="261"/>
        <v>0</v>
      </c>
      <c r="H1925" s="18">
        <v>100</v>
      </c>
      <c r="I1925" s="19" t="s">
        <v>586</v>
      </c>
      <c r="J1925" s="19">
        <v>1</v>
      </c>
      <c r="K1925" s="26">
        <v>26000</v>
      </c>
      <c r="L1925" s="21">
        <f t="shared" si="262"/>
        <v>0.19259572358108049</v>
      </c>
      <c r="M1925" s="22">
        <v>25000</v>
      </c>
      <c r="N1925" s="23">
        <f t="shared" si="267"/>
        <v>25000</v>
      </c>
      <c r="O1925" s="21">
        <f t="shared" si="265"/>
        <v>0.14672665728950049</v>
      </c>
      <c r="P1925" s="24">
        <v>25000</v>
      </c>
      <c r="Q1925" s="18">
        <f t="shared" si="260"/>
        <v>25000</v>
      </c>
      <c r="R1925" s="21">
        <f t="shared" si="266"/>
        <v>0.14672665728950049</v>
      </c>
    </row>
    <row r="1926" spans="1:18" ht="15.5" x14ac:dyDescent="0.45">
      <c r="A1926" s="12" t="s">
        <v>3896</v>
      </c>
      <c r="B1926" s="25" t="s">
        <v>3897</v>
      </c>
      <c r="C1926" s="14" t="s">
        <v>10</v>
      </c>
      <c r="D1926" s="15">
        <v>5994</v>
      </c>
      <c r="E1926" s="16">
        <f t="shared" si="263"/>
        <v>6083.91</v>
      </c>
      <c r="F1926" s="17">
        <f t="shared" si="264"/>
        <v>6083.91</v>
      </c>
      <c r="G1926" s="18">
        <f t="shared" si="261"/>
        <v>0</v>
      </c>
      <c r="H1926" s="18">
        <v>100</v>
      </c>
      <c r="I1926" s="19" t="s">
        <v>586</v>
      </c>
      <c r="J1926" s="32">
        <v>1</v>
      </c>
      <c r="K1926" s="26">
        <v>8000</v>
      </c>
      <c r="L1926" s="21">
        <f t="shared" si="262"/>
        <v>0.31494384367947592</v>
      </c>
      <c r="M1926" s="22">
        <v>7000</v>
      </c>
      <c r="N1926" s="23">
        <f t="shared" si="267"/>
        <v>7000</v>
      </c>
      <c r="O1926" s="21">
        <f t="shared" si="265"/>
        <v>0.15057586321954142</v>
      </c>
      <c r="P1926" s="24">
        <v>7000</v>
      </c>
      <c r="Q1926" s="18">
        <f t="shared" si="260"/>
        <v>7000</v>
      </c>
      <c r="R1926" s="21">
        <f t="shared" si="266"/>
        <v>0.15057586321954142</v>
      </c>
    </row>
    <row r="1927" spans="1:18" ht="15.5" x14ac:dyDescent="0.45">
      <c r="A1927" s="12" t="s">
        <v>3898</v>
      </c>
      <c r="B1927" s="25" t="s">
        <v>3899</v>
      </c>
      <c r="C1927" s="14" t="s">
        <v>10</v>
      </c>
      <c r="D1927" s="31">
        <v>31152</v>
      </c>
      <c r="E1927" s="16">
        <f t="shared" si="263"/>
        <v>31619.279999999999</v>
      </c>
      <c r="F1927" s="17">
        <f t="shared" si="264"/>
        <v>31619.279999999999</v>
      </c>
      <c r="G1927" s="18">
        <f t="shared" si="261"/>
        <v>0</v>
      </c>
      <c r="H1927" s="18">
        <v>100</v>
      </c>
      <c r="I1927" s="28" t="s">
        <v>92</v>
      </c>
      <c r="J1927" s="32">
        <v>1</v>
      </c>
      <c r="K1927" s="31">
        <v>38000</v>
      </c>
      <c r="L1927" s="21">
        <f t="shared" si="262"/>
        <v>0.20179839642142394</v>
      </c>
      <c r="M1927" s="22">
        <v>36000</v>
      </c>
      <c r="N1927" s="23">
        <f t="shared" si="267"/>
        <v>36000</v>
      </c>
      <c r="O1927" s="21">
        <f t="shared" si="265"/>
        <v>0.138545849241349</v>
      </c>
      <c r="P1927" s="24">
        <v>36000</v>
      </c>
      <c r="Q1927" s="18">
        <f t="shared" si="260"/>
        <v>36000</v>
      </c>
      <c r="R1927" s="21">
        <f t="shared" si="266"/>
        <v>0.138545849241349</v>
      </c>
    </row>
    <row r="1928" spans="1:18" ht="15.5" x14ac:dyDescent="0.45">
      <c r="A1928" s="12" t="s">
        <v>3900</v>
      </c>
      <c r="B1928" s="25" t="s">
        <v>3901</v>
      </c>
      <c r="C1928" s="14" t="s">
        <v>10</v>
      </c>
      <c r="D1928" s="41">
        <v>12210</v>
      </c>
      <c r="E1928" s="16">
        <f t="shared" si="263"/>
        <v>12393.15</v>
      </c>
      <c r="F1928" s="17">
        <f t="shared" si="264"/>
        <v>12393.15</v>
      </c>
      <c r="G1928" s="18">
        <f t="shared" si="261"/>
        <v>0</v>
      </c>
      <c r="H1928" s="18">
        <v>3</v>
      </c>
      <c r="I1928" s="65" t="s">
        <v>586</v>
      </c>
      <c r="J1928" s="28">
        <v>1</v>
      </c>
      <c r="K1928" s="49">
        <v>15000</v>
      </c>
      <c r="L1928" s="21">
        <f t="shared" si="262"/>
        <v>0.21034603793224488</v>
      </c>
      <c r="M1928" s="41">
        <v>15000</v>
      </c>
      <c r="N1928" s="23">
        <f t="shared" si="267"/>
        <v>15000</v>
      </c>
      <c r="O1928" s="21">
        <f t="shared" si="265"/>
        <v>0.21034603793224488</v>
      </c>
      <c r="P1928" s="62">
        <v>14000</v>
      </c>
      <c r="Q1928" s="18">
        <f t="shared" si="260"/>
        <v>14000</v>
      </c>
      <c r="R1928" s="21">
        <f t="shared" si="266"/>
        <v>0.12965630207009521</v>
      </c>
    </row>
    <row r="1929" spans="1:18" ht="15.5" x14ac:dyDescent="0.45">
      <c r="A1929" s="12" t="s">
        <v>3902</v>
      </c>
      <c r="B1929" s="25" t="s">
        <v>3903</v>
      </c>
      <c r="C1929" s="14" t="s">
        <v>10</v>
      </c>
      <c r="D1929" s="15">
        <v>5500</v>
      </c>
      <c r="E1929" s="16">
        <f t="shared" si="263"/>
        <v>5582.5</v>
      </c>
      <c r="F1929" s="17">
        <f t="shared" si="264"/>
        <v>5582.5</v>
      </c>
      <c r="G1929" s="18">
        <f t="shared" si="261"/>
        <v>0</v>
      </c>
      <c r="H1929" s="18">
        <v>5</v>
      </c>
      <c r="I1929" s="19" t="s">
        <v>586</v>
      </c>
      <c r="J1929" s="19">
        <v>1</v>
      </c>
      <c r="K1929" s="26">
        <v>8000</v>
      </c>
      <c r="L1929" s="21">
        <f t="shared" si="262"/>
        <v>0.43304970891177785</v>
      </c>
      <c r="M1929" s="22">
        <v>7500</v>
      </c>
      <c r="N1929" s="23">
        <f t="shared" si="267"/>
        <v>7500</v>
      </c>
      <c r="O1929" s="21">
        <f t="shared" si="265"/>
        <v>0.34348410210479174</v>
      </c>
      <c r="P1929" s="24">
        <v>7500</v>
      </c>
      <c r="Q1929" s="18">
        <f t="shared" si="260"/>
        <v>7500</v>
      </c>
      <c r="R1929" s="21">
        <f t="shared" si="266"/>
        <v>0.34348410210479174</v>
      </c>
    </row>
    <row r="1930" spans="1:18" ht="15.5" x14ac:dyDescent="0.45">
      <c r="A1930" s="12" t="s">
        <v>3904</v>
      </c>
      <c r="B1930" s="25" t="s">
        <v>3905</v>
      </c>
      <c r="C1930" s="14" t="s">
        <v>32</v>
      </c>
      <c r="D1930" s="28">
        <v>5478</v>
      </c>
      <c r="E1930" s="16">
        <f t="shared" si="263"/>
        <v>5560.17</v>
      </c>
      <c r="F1930" s="17">
        <f t="shared" si="264"/>
        <v>5560.17</v>
      </c>
      <c r="G1930" s="18">
        <f t="shared" si="261"/>
        <v>0</v>
      </c>
      <c r="H1930" s="18">
        <v>1</v>
      </c>
      <c r="I1930" s="32" t="s">
        <v>48</v>
      </c>
      <c r="J1930" s="32">
        <v>1</v>
      </c>
      <c r="K1930" s="29">
        <v>10000</v>
      </c>
      <c r="L1930" s="21">
        <f t="shared" si="262"/>
        <v>0.79850616078285375</v>
      </c>
      <c r="M1930" s="30">
        <v>6500</v>
      </c>
      <c r="N1930" s="23">
        <f t="shared" si="267"/>
        <v>6500</v>
      </c>
      <c r="O1930" s="21">
        <f t="shared" si="265"/>
        <v>0.16902900450885494</v>
      </c>
      <c r="P1930" s="24">
        <v>6300</v>
      </c>
      <c r="Q1930" s="18">
        <f t="shared" si="260"/>
        <v>6300</v>
      </c>
      <c r="R1930" s="21">
        <f t="shared" si="266"/>
        <v>0.13305888129319784</v>
      </c>
    </row>
    <row r="1931" spans="1:18" ht="15.5" x14ac:dyDescent="0.45">
      <c r="A1931" s="12" t="s">
        <v>3906</v>
      </c>
      <c r="B1931" s="25" t="s">
        <v>3907</v>
      </c>
      <c r="C1931" s="14" t="s">
        <v>24</v>
      </c>
      <c r="D1931" s="15">
        <v>5836</v>
      </c>
      <c r="E1931" s="16">
        <f t="shared" si="263"/>
        <v>5923.54</v>
      </c>
      <c r="F1931" s="17">
        <f t="shared" si="264"/>
        <v>5923.54</v>
      </c>
      <c r="G1931" s="18">
        <f t="shared" si="261"/>
        <v>0</v>
      </c>
      <c r="H1931" s="18">
        <v>100</v>
      </c>
      <c r="I1931" s="19" t="s">
        <v>33</v>
      </c>
      <c r="J1931" s="32">
        <v>1</v>
      </c>
      <c r="K1931" s="26">
        <v>10000</v>
      </c>
      <c r="L1931" s="21">
        <f t="shared" si="262"/>
        <v>0.68817970335306256</v>
      </c>
      <c r="M1931" s="22">
        <v>7200</v>
      </c>
      <c r="N1931" s="23">
        <f t="shared" si="267"/>
        <v>7200</v>
      </c>
      <c r="O1931" s="21">
        <f t="shared" si="265"/>
        <v>0.21548938641420504</v>
      </c>
      <c r="P1931" s="24">
        <v>6800</v>
      </c>
      <c r="Q1931" s="18">
        <f t="shared" si="260"/>
        <v>6800</v>
      </c>
      <c r="R1931" s="21">
        <f t="shared" si="266"/>
        <v>0.14796219828008253</v>
      </c>
    </row>
    <row r="1932" spans="1:18" ht="15.5" x14ac:dyDescent="0.45">
      <c r="A1932" s="12" t="s">
        <v>3908</v>
      </c>
      <c r="B1932" s="25" t="s">
        <v>3909</v>
      </c>
      <c r="C1932" s="14" t="s">
        <v>32</v>
      </c>
      <c r="D1932" s="15">
        <v>17143</v>
      </c>
      <c r="E1932" s="16">
        <f t="shared" si="263"/>
        <v>17400.145</v>
      </c>
      <c r="F1932" s="17">
        <f t="shared" si="264"/>
        <v>17400.145</v>
      </c>
      <c r="G1932" s="18">
        <f t="shared" si="261"/>
        <v>0</v>
      </c>
      <c r="H1932" s="18">
        <v>100</v>
      </c>
      <c r="I1932" s="19" t="s">
        <v>262</v>
      </c>
      <c r="J1932" s="32">
        <v>1</v>
      </c>
      <c r="K1932" s="26">
        <v>25000</v>
      </c>
      <c r="L1932" s="21">
        <f t="shared" si="262"/>
        <v>0.43676963611510128</v>
      </c>
      <c r="M1932" s="22">
        <v>20000</v>
      </c>
      <c r="N1932" s="23">
        <f t="shared" si="267"/>
        <v>20000</v>
      </c>
      <c r="O1932" s="21">
        <f t="shared" si="265"/>
        <v>0.14941570889208106</v>
      </c>
      <c r="P1932" s="24">
        <v>19700</v>
      </c>
      <c r="Q1932" s="18">
        <f t="shared" si="260"/>
        <v>19700</v>
      </c>
      <c r="R1932" s="21">
        <f t="shared" si="266"/>
        <v>0.13217447325869983</v>
      </c>
    </row>
    <row r="1933" spans="1:18" ht="15.5" x14ac:dyDescent="0.45">
      <c r="A1933" s="12" t="s">
        <v>3910</v>
      </c>
      <c r="B1933" s="25" t="s">
        <v>3911</v>
      </c>
      <c r="C1933" s="14" t="s">
        <v>24</v>
      </c>
      <c r="D1933" s="15">
        <v>6394</v>
      </c>
      <c r="E1933" s="16">
        <f t="shared" si="263"/>
        <v>6489.91</v>
      </c>
      <c r="F1933" s="17">
        <f t="shared" si="264"/>
        <v>6489.91</v>
      </c>
      <c r="G1933" s="18">
        <f t="shared" si="261"/>
        <v>0</v>
      </c>
      <c r="H1933" s="18">
        <v>100</v>
      </c>
      <c r="I1933" s="19" t="s">
        <v>11</v>
      </c>
      <c r="J1933" s="32">
        <v>1</v>
      </c>
      <c r="K1933" s="26">
        <v>10000</v>
      </c>
      <c r="L1933" s="21">
        <f t="shared" si="262"/>
        <v>0.54085341707358037</v>
      </c>
      <c r="M1933" s="22">
        <v>8000</v>
      </c>
      <c r="N1933" s="23">
        <f t="shared" si="267"/>
        <v>8000</v>
      </c>
      <c r="O1933" s="21">
        <f t="shared" si="265"/>
        <v>0.23268273365886433</v>
      </c>
      <c r="P1933" s="24">
        <v>7500</v>
      </c>
      <c r="Q1933" s="18">
        <f t="shared" si="260"/>
        <v>7500</v>
      </c>
      <c r="R1933" s="21">
        <f t="shared" si="266"/>
        <v>0.1556400628051853</v>
      </c>
    </row>
    <row r="1934" spans="1:18" ht="15.5" x14ac:dyDescent="0.45">
      <c r="A1934" s="12" t="s">
        <v>3912</v>
      </c>
      <c r="B1934" s="25" t="s">
        <v>3913</v>
      </c>
      <c r="C1934" s="14" t="s">
        <v>24</v>
      </c>
      <c r="D1934" s="15">
        <v>9000</v>
      </c>
      <c r="E1934" s="16">
        <f t="shared" si="263"/>
        <v>9135</v>
      </c>
      <c r="F1934" s="17">
        <f t="shared" si="264"/>
        <v>9135</v>
      </c>
      <c r="G1934" s="18">
        <f t="shared" si="261"/>
        <v>0</v>
      </c>
      <c r="H1934" s="18">
        <v>10</v>
      </c>
      <c r="I1934" s="19" t="s">
        <v>92</v>
      </c>
      <c r="J1934" s="32">
        <v>1</v>
      </c>
      <c r="K1934" s="26">
        <v>12000</v>
      </c>
      <c r="L1934" s="21">
        <f t="shared" si="262"/>
        <v>0.31362889983579639</v>
      </c>
      <c r="M1934" s="22">
        <v>12000</v>
      </c>
      <c r="N1934" s="23">
        <f t="shared" si="267"/>
        <v>12000</v>
      </c>
      <c r="O1934" s="21">
        <f t="shared" si="265"/>
        <v>0.31362889983579639</v>
      </c>
      <c r="P1934" s="24">
        <v>10500</v>
      </c>
      <c r="Q1934" s="18">
        <f t="shared" si="260"/>
        <v>10500</v>
      </c>
      <c r="R1934" s="21">
        <f t="shared" si="266"/>
        <v>0.14942528735632185</v>
      </c>
    </row>
    <row r="1935" spans="1:18" ht="15.5" x14ac:dyDescent="0.45">
      <c r="A1935" s="12" t="s">
        <v>3914</v>
      </c>
      <c r="B1935" s="25" t="s">
        <v>3915</v>
      </c>
      <c r="C1935" s="14" t="s">
        <v>24</v>
      </c>
      <c r="D1935" s="15">
        <v>45130</v>
      </c>
      <c r="E1935" s="16">
        <f t="shared" si="263"/>
        <v>45806.95</v>
      </c>
      <c r="F1935" s="17">
        <f t="shared" si="264"/>
        <v>45806.95</v>
      </c>
      <c r="G1935" s="18">
        <f t="shared" si="261"/>
        <v>0</v>
      </c>
      <c r="H1935" s="18">
        <v>1</v>
      </c>
      <c r="I1935" s="19" t="s">
        <v>92</v>
      </c>
      <c r="J1935" s="32">
        <v>1</v>
      </c>
      <c r="K1935" s="26">
        <v>55000</v>
      </c>
      <c r="L1935" s="21">
        <f t="shared" si="262"/>
        <v>0.20069116149405283</v>
      </c>
      <c r="M1935" s="22">
        <v>54000</v>
      </c>
      <c r="N1935" s="23">
        <f t="shared" si="267"/>
        <v>54000</v>
      </c>
      <c r="O1935" s="21">
        <f t="shared" si="265"/>
        <v>0.17886041310325188</v>
      </c>
      <c r="P1935" s="24">
        <v>52000</v>
      </c>
      <c r="Q1935" s="18">
        <f t="shared" si="260"/>
        <v>52000</v>
      </c>
      <c r="R1935" s="21">
        <f t="shared" si="266"/>
        <v>0.13519891632164996</v>
      </c>
    </row>
    <row r="1936" spans="1:18" ht="15.5" x14ac:dyDescent="0.45">
      <c r="A1936" s="12" t="s">
        <v>3916</v>
      </c>
      <c r="B1936" s="25" t="s">
        <v>3917</v>
      </c>
      <c r="C1936" s="14" t="s">
        <v>24</v>
      </c>
      <c r="D1936" s="15">
        <v>55449</v>
      </c>
      <c r="E1936" s="16">
        <f t="shared" si="263"/>
        <v>56280.735000000001</v>
      </c>
      <c r="F1936" s="17">
        <f t="shared" si="264"/>
        <v>56280.735000000001</v>
      </c>
      <c r="G1936" s="18">
        <f t="shared" si="261"/>
        <v>0</v>
      </c>
      <c r="H1936" s="18">
        <v>1</v>
      </c>
      <c r="I1936" s="19" t="s">
        <v>92</v>
      </c>
      <c r="J1936" s="32">
        <v>1</v>
      </c>
      <c r="K1936" s="26">
        <v>67000</v>
      </c>
      <c r="L1936" s="21">
        <f t="shared" si="262"/>
        <v>0.19046064341554883</v>
      </c>
      <c r="M1936" s="22">
        <v>65000</v>
      </c>
      <c r="N1936" s="23">
        <f t="shared" si="267"/>
        <v>65000</v>
      </c>
      <c r="O1936" s="21">
        <f t="shared" si="265"/>
        <v>0.15492450480612949</v>
      </c>
      <c r="P1936" s="24">
        <v>63000</v>
      </c>
      <c r="Q1936" s="18">
        <f t="shared" si="260"/>
        <v>63000</v>
      </c>
      <c r="R1936" s="21">
        <f t="shared" si="266"/>
        <v>0.1193883661967101</v>
      </c>
    </row>
    <row r="1937" spans="1:18" ht="15.5" x14ac:dyDescent="0.45">
      <c r="A1937" s="12" t="s">
        <v>3918</v>
      </c>
      <c r="B1937" s="25" t="s">
        <v>3919</v>
      </c>
      <c r="C1937" s="14" t="s">
        <v>32</v>
      </c>
      <c r="D1937" s="15">
        <v>7537</v>
      </c>
      <c r="E1937" s="16">
        <f t="shared" si="263"/>
        <v>7650.0550000000003</v>
      </c>
      <c r="F1937" s="17">
        <f t="shared" si="264"/>
        <v>7650.0550000000003</v>
      </c>
      <c r="G1937" s="18">
        <f t="shared" si="261"/>
        <v>0</v>
      </c>
      <c r="H1937" s="18">
        <v>1</v>
      </c>
      <c r="I1937" s="19" t="s">
        <v>48</v>
      </c>
      <c r="J1937" s="32">
        <v>1</v>
      </c>
      <c r="K1937" s="26">
        <v>12000</v>
      </c>
      <c r="L1937" s="21">
        <f t="shared" si="262"/>
        <v>0.56861617334777326</v>
      </c>
      <c r="M1937" s="22">
        <v>12000</v>
      </c>
      <c r="N1937" s="23">
        <f t="shared" si="267"/>
        <v>12000</v>
      </c>
      <c r="O1937" s="21">
        <f t="shared" si="265"/>
        <v>0.56861617334777326</v>
      </c>
      <c r="P1937" s="24">
        <v>9000</v>
      </c>
      <c r="Q1937" s="18">
        <f t="shared" si="260"/>
        <v>9000</v>
      </c>
      <c r="R1937" s="21">
        <f t="shared" si="266"/>
        <v>0.17646213001082994</v>
      </c>
    </row>
    <row r="1938" spans="1:18" ht="15.5" x14ac:dyDescent="0.45">
      <c r="A1938" s="12" t="s">
        <v>3920</v>
      </c>
      <c r="B1938" s="34" t="s">
        <v>3921</v>
      </c>
      <c r="C1938" s="14" t="str">
        <f>C1937</f>
        <v>OBAT KERAS</v>
      </c>
      <c r="D1938" s="16">
        <v>32036</v>
      </c>
      <c r="E1938" s="16">
        <f t="shared" si="263"/>
        <v>32516.54</v>
      </c>
      <c r="F1938" s="17">
        <f t="shared" si="264"/>
        <v>3251.654</v>
      </c>
      <c r="G1938" s="18">
        <f t="shared" si="261"/>
        <v>0</v>
      </c>
      <c r="H1938" s="18">
        <v>100</v>
      </c>
      <c r="I1938" s="19" t="s">
        <v>29</v>
      </c>
      <c r="J1938" s="19">
        <v>10</v>
      </c>
      <c r="K1938" s="20">
        <v>7000</v>
      </c>
      <c r="L1938" s="21">
        <f t="shared" si="262"/>
        <v>1.1527505694025255</v>
      </c>
      <c r="M1938" s="127">
        <v>43000</v>
      </c>
      <c r="N1938" s="23">
        <f t="shared" si="267"/>
        <v>4300</v>
      </c>
      <c r="O1938" s="21">
        <f t="shared" si="265"/>
        <v>0.32240392120440858</v>
      </c>
      <c r="P1938" s="121">
        <v>40000</v>
      </c>
      <c r="Q1938" s="18">
        <f t="shared" si="260"/>
        <v>4000</v>
      </c>
      <c r="R1938" s="21">
        <f t="shared" si="266"/>
        <v>0.23014318251572893</v>
      </c>
    </row>
    <row r="1939" spans="1:18" ht="15.5" x14ac:dyDescent="0.45">
      <c r="A1939" s="12" t="s">
        <v>3922</v>
      </c>
      <c r="B1939" s="25" t="s">
        <v>3923</v>
      </c>
      <c r="C1939" s="14" t="s">
        <v>32</v>
      </c>
      <c r="D1939" s="15">
        <v>9158</v>
      </c>
      <c r="E1939" s="16">
        <f t="shared" si="263"/>
        <v>9295.3700000000008</v>
      </c>
      <c r="F1939" s="17">
        <f t="shared" si="264"/>
        <v>9295.3700000000008</v>
      </c>
      <c r="G1939" s="18">
        <f t="shared" si="261"/>
        <v>0</v>
      </c>
      <c r="H1939" s="18">
        <v>1</v>
      </c>
      <c r="I1939" s="19" t="s">
        <v>48</v>
      </c>
      <c r="J1939" s="32">
        <v>1</v>
      </c>
      <c r="K1939" s="26">
        <v>15000</v>
      </c>
      <c r="L1939" s="21">
        <f t="shared" si="262"/>
        <v>0.61370660877404548</v>
      </c>
      <c r="M1939" s="22">
        <v>13500</v>
      </c>
      <c r="N1939" s="23">
        <f t="shared" si="267"/>
        <v>13500</v>
      </c>
      <c r="O1939" s="21">
        <f t="shared" si="265"/>
        <v>0.45233594789664089</v>
      </c>
      <c r="P1939" s="24">
        <v>12500</v>
      </c>
      <c r="Q1939" s="18">
        <f t="shared" si="260"/>
        <v>12500</v>
      </c>
      <c r="R1939" s="21">
        <f t="shared" si="266"/>
        <v>0.34475550731170451</v>
      </c>
    </row>
    <row r="1940" spans="1:18" ht="15.5" x14ac:dyDescent="0.45">
      <c r="A1940" s="12" t="s">
        <v>3924</v>
      </c>
      <c r="B1940" s="25" t="s">
        <v>3925</v>
      </c>
      <c r="C1940" s="14" t="str">
        <f>C1938</f>
        <v>OBAT KERAS</v>
      </c>
      <c r="D1940" s="15">
        <v>18508</v>
      </c>
      <c r="E1940" s="16">
        <f t="shared" si="263"/>
        <v>18785.62</v>
      </c>
      <c r="F1940" s="17">
        <f t="shared" si="264"/>
        <v>9392.81</v>
      </c>
      <c r="G1940" s="18">
        <f t="shared" si="261"/>
        <v>0</v>
      </c>
      <c r="H1940" s="18">
        <v>2</v>
      </c>
      <c r="I1940" s="19" t="s">
        <v>63</v>
      </c>
      <c r="J1940" s="19">
        <v>2</v>
      </c>
      <c r="K1940" s="26">
        <v>12000</v>
      </c>
      <c r="L1940" s="21">
        <f t="shared" si="262"/>
        <v>0.27757295207717397</v>
      </c>
      <c r="M1940" s="22">
        <v>22000</v>
      </c>
      <c r="N1940" s="23">
        <f t="shared" si="267"/>
        <v>11000</v>
      </c>
      <c r="O1940" s="21">
        <f t="shared" si="265"/>
        <v>0.17110853940407617</v>
      </c>
      <c r="P1940" s="24">
        <v>21000</v>
      </c>
      <c r="Q1940" s="18">
        <f t="shared" si="260"/>
        <v>10500</v>
      </c>
      <c r="R1940" s="21">
        <f t="shared" si="266"/>
        <v>0.11787633306752725</v>
      </c>
    </row>
    <row r="1941" spans="1:18" ht="15.5" x14ac:dyDescent="0.45">
      <c r="A1941" s="12" t="s">
        <v>3926</v>
      </c>
      <c r="B1941" s="25" t="s">
        <v>3927</v>
      </c>
      <c r="C1941" s="14" t="str">
        <f>C1939</f>
        <v>OBAT KERAS</v>
      </c>
      <c r="D1941" s="15">
        <f>165911/12</f>
        <v>13825.916666666666</v>
      </c>
      <c r="E1941" s="16">
        <f t="shared" si="263"/>
        <v>14033.305416666666</v>
      </c>
      <c r="F1941" s="17">
        <f t="shared" si="264"/>
        <v>14033.305416666666</v>
      </c>
      <c r="G1941" s="18">
        <f t="shared" si="261"/>
        <v>0</v>
      </c>
      <c r="H1941" s="18">
        <v>12</v>
      </c>
      <c r="I1941" s="19" t="s">
        <v>63</v>
      </c>
      <c r="J1941" s="19">
        <v>1</v>
      </c>
      <c r="K1941" s="26">
        <v>17000</v>
      </c>
      <c r="L1941" s="21">
        <f t="shared" si="262"/>
        <v>0.21140383503732035</v>
      </c>
      <c r="M1941" s="22">
        <v>16000</v>
      </c>
      <c r="N1941" s="23">
        <f t="shared" si="267"/>
        <v>16000</v>
      </c>
      <c r="O1941" s="21">
        <f t="shared" si="265"/>
        <v>0.14014478591747798</v>
      </c>
      <c r="P1941" s="24">
        <v>16000</v>
      </c>
      <c r="Q1941" s="18">
        <f t="shared" si="260"/>
        <v>16000</v>
      </c>
      <c r="R1941" s="21">
        <f t="shared" si="266"/>
        <v>0.14014478591747798</v>
      </c>
    </row>
    <row r="1942" spans="1:18" ht="15.5" x14ac:dyDescent="0.45">
      <c r="A1942" s="12" t="s">
        <v>3928</v>
      </c>
      <c r="B1942" s="25" t="s">
        <v>3929</v>
      </c>
      <c r="C1942" s="14" t="s">
        <v>10</v>
      </c>
      <c r="D1942" s="15">
        <v>22755</v>
      </c>
      <c r="E1942" s="16">
        <f t="shared" si="263"/>
        <v>23096.325000000001</v>
      </c>
      <c r="F1942" s="17">
        <f t="shared" si="264"/>
        <v>23096.325000000001</v>
      </c>
      <c r="G1942" s="18">
        <f t="shared" si="261"/>
        <v>0</v>
      </c>
      <c r="H1942" s="18">
        <v>2</v>
      </c>
      <c r="I1942" s="19" t="s">
        <v>586</v>
      </c>
      <c r="J1942" s="19">
        <v>1</v>
      </c>
      <c r="K1942" s="26">
        <v>28000</v>
      </c>
      <c r="L1942" s="21">
        <f t="shared" si="262"/>
        <v>0.21231408027034601</v>
      </c>
      <c r="M1942" s="22">
        <v>27000</v>
      </c>
      <c r="N1942" s="23">
        <f t="shared" si="267"/>
        <v>27000</v>
      </c>
      <c r="O1942" s="21">
        <f t="shared" si="265"/>
        <v>0.16901714883211935</v>
      </c>
      <c r="P1942" s="24">
        <v>27000</v>
      </c>
      <c r="Q1942" s="18">
        <f t="shared" si="260"/>
        <v>27000</v>
      </c>
      <c r="R1942" s="21">
        <f t="shared" si="266"/>
        <v>0.16901714883211935</v>
      </c>
    </row>
    <row r="1943" spans="1:18" ht="15.5" x14ac:dyDescent="0.45">
      <c r="A1943" s="12" t="s">
        <v>3930</v>
      </c>
      <c r="B1943" s="25" t="s">
        <v>3931</v>
      </c>
      <c r="C1943" s="14" t="s">
        <v>10</v>
      </c>
      <c r="D1943" s="19">
        <v>85000</v>
      </c>
      <c r="E1943" s="16">
        <f t="shared" si="263"/>
        <v>86275</v>
      </c>
      <c r="F1943" s="17">
        <f t="shared" si="264"/>
        <v>862.75</v>
      </c>
      <c r="G1943" s="18">
        <f t="shared" si="261"/>
        <v>0</v>
      </c>
      <c r="H1943" s="18">
        <v>100</v>
      </c>
      <c r="I1943" s="19" t="s">
        <v>11</v>
      </c>
      <c r="J1943" s="32">
        <v>100</v>
      </c>
      <c r="K1943" s="26">
        <v>2000</v>
      </c>
      <c r="L1943" s="21">
        <f t="shared" si="262"/>
        <v>1.3181686467690525</v>
      </c>
      <c r="M1943" s="30">
        <v>115000</v>
      </c>
      <c r="N1943" s="23">
        <f t="shared" si="267"/>
        <v>1150</v>
      </c>
      <c r="O1943" s="21">
        <f t="shared" si="265"/>
        <v>0.33294697189220518</v>
      </c>
      <c r="P1943" s="24">
        <v>100000</v>
      </c>
      <c r="Q1943" s="18">
        <f t="shared" si="260"/>
        <v>1000</v>
      </c>
      <c r="R1943" s="21">
        <f t="shared" si="266"/>
        <v>0.15908432338452622</v>
      </c>
    </row>
    <row r="1944" spans="1:18" ht="15.5" x14ac:dyDescent="0.45">
      <c r="A1944" s="12" t="s">
        <v>3932</v>
      </c>
      <c r="B1944" s="25" t="s">
        <v>3933</v>
      </c>
      <c r="C1944" s="14" t="s">
        <v>24</v>
      </c>
      <c r="D1944" s="19">
        <v>20899</v>
      </c>
      <c r="E1944" s="16">
        <f t="shared" si="263"/>
        <v>21212.485000000001</v>
      </c>
      <c r="F1944" s="17">
        <f t="shared" si="264"/>
        <v>2121.2485000000001</v>
      </c>
      <c r="G1944" s="18">
        <f t="shared" si="261"/>
        <v>0</v>
      </c>
      <c r="H1944" s="18">
        <v>100</v>
      </c>
      <c r="I1944" s="19" t="s">
        <v>29</v>
      </c>
      <c r="J1944" s="32">
        <v>10</v>
      </c>
      <c r="K1944" s="26">
        <v>5000</v>
      </c>
      <c r="L1944" s="21">
        <f t="shared" si="262"/>
        <v>1.3571024328361339</v>
      </c>
      <c r="M1944" s="30">
        <v>25000</v>
      </c>
      <c r="N1944" s="23">
        <f t="shared" si="267"/>
        <v>2500</v>
      </c>
      <c r="O1944" s="21">
        <f t="shared" si="265"/>
        <v>0.17855121641806693</v>
      </c>
      <c r="P1944" s="24">
        <v>24000</v>
      </c>
      <c r="Q1944" s="18">
        <f t="shared" si="260"/>
        <v>2400</v>
      </c>
      <c r="R1944" s="21">
        <f t="shared" si="266"/>
        <v>0.13140916776134423</v>
      </c>
    </row>
    <row r="1945" spans="1:18" ht="15.5" x14ac:dyDescent="0.45">
      <c r="A1945" s="12" t="s">
        <v>3934</v>
      </c>
      <c r="B1945" s="25" t="s">
        <v>3935</v>
      </c>
      <c r="C1945" s="14" t="s">
        <v>32</v>
      </c>
      <c r="D1945" s="19">
        <v>48499</v>
      </c>
      <c r="E1945" s="16">
        <f t="shared" si="263"/>
        <v>49226.485000000001</v>
      </c>
      <c r="F1945" s="17">
        <f t="shared" si="264"/>
        <v>4922.6485000000002</v>
      </c>
      <c r="G1945" s="18">
        <f t="shared" si="261"/>
        <v>0</v>
      </c>
      <c r="H1945" s="18">
        <v>100</v>
      </c>
      <c r="I1945" s="19" t="s">
        <v>29</v>
      </c>
      <c r="J1945" s="32">
        <v>10</v>
      </c>
      <c r="K1945" s="26">
        <v>10000</v>
      </c>
      <c r="L1945" s="21">
        <f t="shared" si="262"/>
        <v>1.0314267817415765</v>
      </c>
      <c r="M1945" s="30">
        <v>59000</v>
      </c>
      <c r="N1945" s="23">
        <f t="shared" si="267"/>
        <v>5900</v>
      </c>
      <c r="O1945" s="21">
        <f t="shared" si="265"/>
        <v>0.19854180122753021</v>
      </c>
      <c r="P1945" s="24">
        <v>57000</v>
      </c>
      <c r="Q1945" s="18">
        <f t="shared" si="260"/>
        <v>5700</v>
      </c>
      <c r="R1945" s="21">
        <f t="shared" si="266"/>
        <v>0.15791326559269867</v>
      </c>
    </row>
    <row r="1946" spans="1:18" ht="15.5" x14ac:dyDescent="0.45">
      <c r="A1946" s="12" t="s">
        <v>3936</v>
      </c>
      <c r="B1946" s="25" t="s">
        <v>3937</v>
      </c>
      <c r="C1946" s="14" t="s">
        <v>24</v>
      </c>
      <c r="D1946" s="19">
        <v>7030</v>
      </c>
      <c r="E1946" s="16">
        <f t="shared" si="263"/>
        <v>7135.45</v>
      </c>
      <c r="F1946" s="17">
        <f t="shared" si="264"/>
        <v>7135.45</v>
      </c>
      <c r="G1946" s="18">
        <f t="shared" si="261"/>
        <v>0</v>
      </c>
      <c r="H1946" s="18">
        <v>10</v>
      </c>
      <c r="I1946" s="19" t="s">
        <v>48</v>
      </c>
      <c r="J1946" s="32">
        <v>1</v>
      </c>
      <c r="K1946" s="26">
        <v>10000</v>
      </c>
      <c r="L1946" s="21">
        <f t="shared" si="262"/>
        <v>0.40145330707944143</v>
      </c>
      <c r="M1946" s="30">
        <v>10000</v>
      </c>
      <c r="N1946" s="23">
        <f t="shared" si="267"/>
        <v>10000</v>
      </c>
      <c r="O1946" s="21">
        <f t="shared" si="265"/>
        <v>0.40145330707944143</v>
      </c>
      <c r="P1946" s="24">
        <v>8000</v>
      </c>
      <c r="Q1946" s="18">
        <f t="shared" si="260"/>
        <v>8000</v>
      </c>
      <c r="R1946" s="21">
        <f t="shared" si="266"/>
        <v>0.12116264566355313</v>
      </c>
    </row>
    <row r="1947" spans="1:18" ht="15.5" x14ac:dyDescent="0.45">
      <c r="A1947" s="12" t="s">
        <v>3938</v>
      </c>
      <c r="B1947" s="25" t="s">
        <v>3939</v>
      </c>
      <c r="C1947" s="14" t="s">
        <v>32</v>
      </c>
      <c r="D1947" s="19">
        <v>28835</v>
      </c>
      <c r="E1947" s="16">
        <f t="shared" si="263"/>
        <v>29267.525000000001</v>
      </c>
      <c r="F1947" s="17">
        <f t="shared" si="264"/>
        <v>2926.7525000000001</v>
      </c>
      <c r="G1947" s="18">
        <f t="shared" si="261"/>
        <v>0</v>
      </c>
      <c r="H1947" s="18">
        <v>10</v>
      </c>
      <c r="I1947" s="19" t="s">
        <v>29</v>
      </c>
      <c r="J1947" s="32">
        <v>10</v>
      </c>
      <c r="K1947" s="26">
        <v>5000</v>
      </c>
      <c r="L1947" s="21">
        <f t="shared" si="262"/>
        <v>0.70837814266836707</v>
      </c>
      <c r="M1947" s="30">
        <v>35000</v>
      </c>
      <c r="N1947" s="23">
        <f>M1947/J1947</f>
        <v>3500</v>
      </c>
      <c r="O1947" s="21">
        <f t="shared" si="265"/>
        <v>0.19586469986785693</v>
      </c>
      <c r="P1947" s="24">
        <v>33000</v>
      </c>
      <c r="Q1947" s="18">
        <f>P1947/J1947</f>
        <v>3300</v>
      </c>
      <c r="R1947" s="21">
        <f t="shared" si="266"/>
        <v>0.12752957416112223</v>
      </c>
    </row>
    <row r="1948" spans="1:18" ht="15.5" x14ac:dyDescent="0.45">
      <c r="A1948" s="12" t="s">
        <v>3940</v>
      </c>
      <c r="B1948" s="25" t="s">
        <v>3941</v>
      </c>
      <c r="C1948" s="14" t="s">
        <v>32</v>
      </c>
      <c r="D1948" s="19">
        <v>10546</v>
      </c>
      <c r="E1948" s="16">
        <f t="shared" si="263"/>
        <v>10704.19</v>
      </c>
      <c r="F1948" s="17">
        <f t="shared" si="264"/>
        <v>1070.4190000000001</v>
      </c>
      <c r="G1948" s="18">
        <f t="shared" si="261"/>
        <v>0</v>
      </c>
      <c r="H1948" s="18">
        <v>10</v>
      </c>
      <c r="I1948" s="19" t="s">
        <v>29</v>
      </c>
      <c r="J1948" s="32">
        <v>10</v>
      </c>
      <c r="K1948" s="26">
        <v>3000</v>
      </c>
      <c r="L1948" s="21">
        <f t="shared" si="262"/>
        <v>1.8026408350374945</v>
      </c>
      <c r="M1948" s="30">
        <v>15000</v>
      </c>
      <c r="N1948" s="23">
        <f>M1948/J1948</f>
        <v>1500</v>
      </c>
      <c r="O1948" s="21">
        <f t="shared" si="265"/>
        <v>0.4013204175187472</v>
      </c>
      <c r="P1948" s="24">
        <v>12000</v>
      </c>
      <c r="Q1948" s="18">
        <f>P1948/J1948</f>
        <v>1200</v>
      </c>
      <c r="R1948" s="21">
        <f t="shared" si="266"/>
        <v>0.12105633401499777</v>
      </c>
    </row>
    <row r="1949" spans="1:18" ht="15.5" x14ac:dyDescent="0.45">
      <c r="A1949" s="12" t="s">
        <v>3942</v>
      </c>
      <c r="B1949" s="25" t="s">
        <v>3943</v>
      </c>
      <c r="C1949" s="14" t="s">
        <v>10</v>
      </c>
      <c r="D1949" s="19">
        <v>120000</v>
      </c>
      <c r="E1949" s="16">
        <f t="shared" si="263"/>
        <v>121800</v>
      </c>
      <c r="F1949" s="17">
        <f t="shared" si="264"/>
        <v>1218</v>
      </c>
      <c r="G1949" s="18">
        <f t="shared" si="261"/>
        <v>0</v>
      </c>
      <c r="H1949" s="18">
        <v>10</v>
      </c>
      <c r="I1949" s="19" t="s">
        <v>11</v>
      </c>
      <c r="J1949" s="32">
        <v>100</v>
      </c>
      <c r="K1949" s="26">
        <v>2000</v>
      </c>
      <c r="L1949" s="21">
        <f t="shared" si="262"/>
        <v>0.64203612479474548</v>
      </c>
      <c r="M1949" s="30">
        <v>140000</v>
      </c>
      <c r="N1949" s="23">
        <f>M1949/J1949</f>
        <v>1400</v>
      </c>
      <c r="O1949" s="21">
        <f t="shared" si="265"/>
        <v>0.14942528735632185</v>
      </c>
      <c r="P1949" s="24">
        <v>135000</v>
      </c>
      <c r="Q1949" s="18">
        <f>P1949/J1949</f>
        <v>1350</v>
      </c>
      <c r="R1949" s="21">
        <f t="shared" si="266"/>
        <v>0.10837438423645321</v>
      </c>
    </row>
    <row r="1950" spans="1:18" ht="15.5" x14ac:dyDescent="0.45">
      <c r="A1950" s="12" t="s">
        <v>3944</v>
      </c>
      <c r="B1950" s="25" t="s">
        <v>3945</v>
      </c>
      <c r="C1950" s="14" t="s">
        <v>10</v>
      </c>
      <c r="D1950" s="19">
        <v>70000</v>
      </c>
      <c r="E1950" s="16">
        <f t="shared" si="263"/>
        <v>71050</v>
      </c>
      <c r="F1950" s="17">
        <f t="shared" si="264"/>
        <v>710.5</v>
      </c>
      <c r="G1950" s="18">
        <f t="shared" si="261"/>
        <v>0</v>
      </c>
      <c r="H1950" s="18">
        <v>10</v>
      </c>
      <c r="I1950" s="19" t="s">
        <v>11</v>
      </c>
      <c r="J1950" s="32">
        <v>100</v>
      </c>
      <c r="K1950" s="26">
        <v>2000</v>
      </c>
      <c r="L1950" s="21">
        <f t="shared" si="262"/>
        <v>1.8149190710767065</v>
      </c>
      <c r="M1950" s="30">
        <v>85000</v>
      </c>
      <c r="N1950" s="23">
        <f>M1950/J1950</f>
        <v>850</v>
      </c>
      <c r="O1950" s="21">
        <f t="shared" si="265"/>
        <v>0.19634060520760027</v>
      </c>
      <c r="P1950" s="24">
        <v>80000</v>
      </c>
      <c r="Q1950" s="18">
        <f>P1950/J1950</f>
        <v>800</v>
      </c>
      <c r="R1950" s="21">
        <f t="shared" si="266"/>
        <v>0.12596762843068263</v>
      </c>
    </row>
    <row r="1951" spans="1:18" ht="15.5" x14ac:dyDescent="0.45">
      <c r="A1951" s="12" t="s">
        <v>3946</v>
      </c>
      <c r="B1951" s="25" t="s">
        <v>3947</v>
      </c>
      <c r="C1951" s="14" t="s">
        <v>24</v>
      </c>
      <c r="D1951" s="59">
        <v>10926</v>
      </c>
      <c r="E1951" s="16">
        <f t="shared" si="263"/>
        <v>11089.89</v>
      </c>
      <c r="F1951" s="17">
        <f t="shared" si="264"/>
        <v>11089.89</v>
      </c>
      <c r="G1951" s="18">
        <f t="shared" si="261"/>
        <v>0</v>
      </c>
      <c r="H1951" s="18">
        <v>4</v>
      </c>
      <c r="I1951" s="19" t="s">
        <v>29</v>
      </c>
      <c r="J1951" s="28">
        <v>1</v>
      </c>
      <c r="K1951" s="26">
        <v>13500</v>
      </c>
      <c r="L1951" s="21">
        <f t="shared" si="262"/>
        <v>0.21732496895821335</v>
      </c>
      <c r="M1951" s="30">
        <v>13500</v>
      </c>
      <c r="N1951" s="23">
        <f>M1951/J1951</f>
        <v>13500</v>
      </c>
      <c r="O1951" s="21">
        <f t="shared" si="265"/>
        <v>0.21732496895821335</v>
      </c>
      <c r="P1951" s="24">
        <v>12500</v>
      </c>
      <c r="Q1951" s="18">
        <f>P1951/J1951</f>
        <v>12500</v>
      </c>
      <c r="R1951" s="21">
        <f t="shared" si="266"/>
        <v>0.12715274903538273</v>
      </c>
    </row>
    <row r="1952" spans="1:18" ht="15.5" x14ac:dyDescent="0.45">
      <c r="A1952" s="12" t="s">
        <v>3948</v>
      </c>
      <c r="B1952" s="25" t="s">
        <v>3949</v>
      </c>
      <c r="C1952" s="14" t="s">
        <v>24</v>
      </c>
      <c r="D1952" s="15">
        <v>10310</v>
      </c>
      <c r="E1952" s="16">
        <f t="shared" si="263"/>
        <v>10464.65</v>
      </c>
      <c r="F1952" s="17">
        <f t="shared" si="264"/>
        <v>10464.65</v>
      </c>
      <c r="G1952" s="18">
        <f t="shared" si="261"/>
        <v>0</v>
      </c>
      <c r="H1952" s="18">
        <v>1</v>
      </c>
      <c r="I1952" s="19" t="s">
        <v>72</v>
      </c>
      <c r="J1952" s="28">
        <v>1</v>
      </c>
      <c r="K1952" s="26">
        <v>18000</v>
      </c>
      <c r="L1952" s="21">
        <f t="shared" si="262"/>
        <v>0.72007663897024754</v>
      </c>
      <c r="M1952" s="22">
        <v>17500</v>
      </c>
      <c r="N1952" s="23">
        <f t="shared" ref="N1952:N1958" si="268">M1952/J1952</f>
        <v>17500</v>
      </c>
      <c r="O1952" s="21">
        <f t="shared" si="265"/>
        <v>0.67229673233218512</v>
      </c>
      <c r="P1952" s="24">
        <v>15000</v>
      </c>
      <c r="Q1952" s="18">
        <f t="shared" ref="Q1952:Q2015" si="269">P1952/J1952</f>
        <v>15000</v>
      </c>
      <c r="R1952" s="21">
        <f t="shared" si="266"/>
        <v>0.43339719914187291</v>
      </c>
    </row>
    <row r="1953" spans="1:18" ht="15.5" x14ac:dyDescent="0.45">
      <c r="A1953" s="12" t="s">
        <v>3950</v>
      </c>
      <c r="B1953" s="25" t="s">
        <v>3951</v>
      </c>
      <c r="C1953" s="14" t="s">
        <v>24</v>
      </c>
      <c r="D1953" s="15">
        <v>14847</v>
      </c>
      <c r="E1953" s="16">
        <f t="shared" si="263"/>
        <v>15069.705</v>
      </c>
      <c r="F1953" s="17">
        <f t="shared" si="264"/>
        <v>15069.705</v>
      </c>
      <c r="G1953" s="18">
        <f t="shared" si="261"/>
        <v>0</v>
      </c>
      <c r="H1953" s="18">
        <v>1</v>
      </c>
      <c r="I1953" s="19" t="s">
        <v>72</v>
      </c>
      <c r="J1953" s="28">
        <v>1</v>
      </c>
      <c r="K1953" s="26">
        <v>18000</v>
      </c>
      <c r="L1953" s="21">
        <f t="shared" si="262"/>
        <v>0.19444939366762654</v>
      </c>
      <c r="M1953" s="22">
        <v>17500</v>
      </c>
      <c r="N1953" s="23">
        <f t="shared" si="268"/>
        <v>17500</v>
      </c>
      <c r="O1953" s="21">
        <f t="shared" si="265"/>
        <v>0.16127024384352581</v>
      </c>
      <c r="P1953" s="24">
        <v>17000</v>
      </c>
      <c r="Q1953" s="18">
        <f t="shared" si="269"/>
        <v>17000</v>
      </c>
      <c r="R1953" s="21">
        <f t="shared" si="266"/>
        <v>0.12809109401942506</v>
      </c>
    </row>
    <row r="1954" spans="1:18" ht="15.5" x14ac:dyDescent="0.45">
      <c r="A1954" s="12" t="s">
        <v>3952</v>
      </c>
      <c r="B1954" s="25" t="s">
        <v>3953</v>
      </c>
      <c r="C1954" s="14" t="s">
        <v>24</v>
      </c>
      <c r="D1954" s="15">
        <v>99307</v>
      </c>
      <c r="E1954" s="16">
        <f t="shared" si="263"/>
        <v>100796.605</v>
      </c>
      <c r="F1954" s="17">
        <f t="shared" si="264"/>
        <v>100796.605</v>
      </c>
      <c r="G1954" s="18">
        <f t="shared" si="261"/>
        <v>0</v>
      </c>
      <c r="H1954" s="18">
        <v>1</v>
      </c>
      <c r="I1954" s="19" t="s">
        <v>92</v>
      </c>
      <c r="J1954" s="32">
        <v>1</v>
      </c>
      <c r="K1954" s="26">
        <v>120000</v>
      </c>
      <c r="L1954" s="21">
        <f t="shared" si="262"/>
        <v>0.19051628772615908</v>
      </c>
      <c r="M1954" s="22">
        <v>120000</v>
      </c>
      <c r="N1954" s="23">
        <f t="shared" si="268"/>
        <v>120000</v>
      </c>
      <c r="O1954" s="21">
        <f t="shared" si="265"/>
        <v>0.19051628772615908</v>
      </c>
      <c r="P1954" s="24">
        <v>115000</v>
      </c>
      <c r="Q1954" s="18">
        <f t="shared" si="269"/>
        <v>115000</v>
      </c>
      <c r="R1954" s="21">
        <f t="shared" si="266"/>
        <v>0.14091144240423578</v>
      </c>
    </row>
    <row r="1955" spans="1:18" ht="15.5" x14ac:dyDescent="0.45">
      <c r="A1955" s="12" t="s">
        <v>3954</v>
      </c>
      <c r="B1955" s="25" t="s">
        <v>3955</v>
      </c>
      <c r="C1955" s="14" t="s">
        <v>24</v>
      </c>
      <c r="D1955" s="15">
        <v>86197</v>
      </c>
      <c r="E1955" s="16">
        <f t="shared" si="263"/>
        <v>87489.955000000002</v>
      </c>
      <c r="F1955" s="17">
        <f t="shared" si="264"/>
        <v>87489.955000000002</v>
      </c>
      <c r="G1955" s="18">
        <f t="shared" si="261"/>
        <v>0</v>
      </c>
      <c r="H1955" s="18">
        <v>1</v>
      </c>
      <c r="I1955" s="19" t="s">
        <v>92</v>
      </c>
      <c r="J1955" s="32">
        <v>1</v>
      </c>
      <c r="K1955" s="26">
        <v>105000</v>
      </c>
      <c r="L1955" s="21">
        <f t="shared" si="262"/>
        <v>0.20013777581666373</v>
      </c>
      <c r="M1955" s="22">
        <v>105000</v>
      </c>
      <c r="N1955" s="23">
        <f t="shared" si="268"/>
        <v>105000</v>
      </c>
      <c r="O1955" s="21">
        <f t="shared" si="265"/>
        <v>0.20013777581666373</v>
      </c>
      <c r="P1955" s="24">
        <v>100000</v>
      </c>
      <c r="Q1955" s="18">
        <f t="shared" si="269"/>
        <v>100000</v>
      </c>
      <c r="R1955" s="21">
        <f t="shared" si="266"/>
        <v>0.14298835792063214</v>
      </c>
    </row>
    <row r="1956" spans="1:18" ht="15.5" x14ac:dyDescent="0.45">
      <c r="A1956" s="12" t="s">
        <v>3956</v>
      </c>
      <c r="B1956" s="25" t="s">
        <v>3957</v>
      </c>
      <c r="C1956" s="14" t="s">
        <v>24</v>
      </c>
      <c r="D1956" s="15">
        <v>101817</v>
      </c>
      <c r="E1956" s="16">
        <f t="shared" si="263"/>
        <v>103344.255</v>
      </c>
      <c r="F1956" s="17">
        <f t="shared" si="264"/>
        <v>103344.255</v>
      </c>
      <c r="G1956" s="18">
        <f t="shared" si="261"/>
        <v>0</v>
      </c>
      <c r="H1956" s="18">
        <v>1</v>
      </c>
      <c r="I1956" s="19" t="s">
        <v>92</v>
      </c>
      <c r="J1956" s="32">
        <v>1</v>
      </c>
      <c r="K1956" s="26">
        <v>125000</v>
      </c>
      <c r="L1956" s="21">
        <f t="shared" si="262"/>
        <v>0.20954957776801425</v>
      </c>
      <c r="M1956" s="22">
        <v>120000</v>
      </c>
      <c r="N1956" s="23">
        <f t="shared" si="268"/>
        <v>120000</v>
      </c>
      <c r="O1956" s="21">
        <f t="shared" si="265"/>
        <v>0.16116759465729366</v>
      </c>
      <c r="P1956" s="24">
        <v>115000</v>
      </c>
      <c r="Q1956" s="18">
        <f t="shared" si="269"/>
        <v>115000</v>
      </c>
      <c r="R1956" s="21">
        <f t="shared" si="266"/>
        <v>0.1127856115465731</v>
      </c>
    </row>
    <row r="1957" spans="1:18" ht="15.5" x14ac:dyDescent="0.45">
      <c r="A1957" s="12" t="s">
        <v>3958</v>
      </c>
      <c r="B1957" s="25" t="s">
        <v>3959</v>
      </c>
      <c r="C1957" s="14" t="s">
        <v>24</v>
      </c>
      <c r="D1957" s="15">
        <v>15493</v>
      </c>
      <c r="E1957" s="16">
        <f t="shared" si="263"/>
        <v>15725.395</v>
      </c>
      <c r="F1957" s="17">
        <f t="shared" si="264"/>
        <v>15725.395</v>
      </c>
      <c r="G1957" s="18">
        <f t="shared" si="261"/>
        <v>0</v>
      </c>
      <c r="H1957" s="18">
        <v>1</v>
      </c>
      <c r="I1957" s="19" t="s">
        <v>92</v>
      </c>
      <c r="J1957" s="32">
        <v>1</v>
      </c>
      <c r="K1957" s="26">
        <v>19000</v>
      </c>
      <c r="L1957" s="21">
        <f t="shared" si="262"/>
        <v>0.20823674063513187</v>
      </c>
      <c r="M1957" s="22">
        <v>19000</v>
      </c>
      <c r="N1957" s="23">
        <f t="shared" si="268"/>
        <v>19000</v>
      </c>
      <c r="O1957" s="21">
        <f t="shared" si="265"/>
        <v>0.20823674063513187</v>
      </c>
      <c r="P1957" s="24">
        <v>18000</v>
      </c>
      <c r="Q1957" s="18">
        <f t="shared" si="269"/>
        <v>18000</v>
      </c>
      <c r="R1957" s="21">
        <f t="shared" si="266"/>
        <v>0.14464533323328282</v>
      </c>
    </row>
    <row r="1958" spans="1:18" ht="15.5" x14ac:dyDescent="0.45">
      <c r="A1958" s="12" t="s">
        <v>3960</v>
      </c>
      <c r="B1958" s="25" t="s">
        <v>3961</v>
      </c>
      <c r="C1958" s="14" t="s">
        <v>24</v>
      </c>
      <c r="D1958" s="15">
        <v>15493</v>
      </c>
      <c r="E1958" s="16">
        <f t="shared" si="263"/>
        <v>15725.395</v>
      </c>
      <c r="F1958" s="17">
        <f t="shared" si="264"/>
        <v>15725.395</v>
      </c>
      <c r="G1958" s="18">
        <f t="shared" si="261"/>
        <v>0</v>
      </c>
      <c r="H1958" s="18">
        <v>1</v>
      </c>
      <c r="I1958" s="19" t="s">
        <v>92</v>
      </c>
      <c r="J1958" s="32">
        <v>1</v>
      </c>
      <c r="K1958" s="26">
        <v>19000</v>
      </c>
      <c r="L1958" s="21">
        <f t="shared" si="262"/>
        <v>0.20823674063513187</v>
      </c>
      <c r="M1958" s="22">
        <v>19000</v>
      </c>
      <c r="N1958" s="23">
        <f t="shared" si="268"/>
        <v>19000</v>
      </c>
      <c r="O1958" s="21">
        <f t="shared" si="265"/>
        <v>0.20823674063513187</v>
      </c>
      <c r="P1958" s="24">
        <v>18000</v>
      </c>
      <c r="Q1958" s="18">
        <f t="shared" si="269"/>
        <v>18000</v>
      </c>
      <c r="R1958" s="21">
        <f t="shared" si="266"/>
        <v>0.14464533323328282</v>
      </c>
    </row>
    <row r="1959" spans="1:18" ht="15.5" x14ac:dyDescent="0.45">
      <c r="A1959" s="12" t="s">
        <v>3962</v>
      </c>
      <c r="B1959" s="25" t="s">
        <v>3963</v>
      </c>
      <c r="C1959" s="14" t="s">
        <v>24</v>
      </c>
      <c r="D1959" s="31">
        <v>46065</v>
      </c>
      <c r="E1959" s="16">
        <f t="shared" si="263"/>
        <v>46755.974999999999</v>
      </c>
      <c r="F1959" s="17">
        <f t="shared" si="264"/>
        <v>46755.974999999999</v>
      </c>
      <c r="G1959" s="18">
        <f t="shared" si="261"/>
        <v>0</v>
      </c>
      <c r="H1959" s="18">
        <v>100</v>
      </c>
      <c r="I1959" s="32" t="s">
        <v>48</v>
      </c>
      <c r="J1959" s="32">
        <v>1</v>
      </c>
      <c r="K1959" s="31">
        <v>55000</v>
      </c>
      <c r="L1959" s="21">
        <f t="shared" si="262"/>
        <v>0.1763202457012179</v>
      </c>
      <c r="M1959" s="22">
        <v>54000</v>
      </c>
      <c r="N1959" s="23">
        <f t="shared" si="267"/>
        <v>54000</v>
      </c>
      <c r="O1959" s="21">
        <f t="shared" si="265"/>
        <v>0.15493260487028668</v>
      </c>
      <c r="P1959" s="24">
        <v>52000</v>
      </c>
      <c r="Q1959" s="18">
        <f t="shared" si="269"/>
        <v>52000</v>
      </c>
      <c r="R1959" s="21">
        <f t="shared" si="266"/>
        <v>0.1121573232084242</v>
      </c>
    </row>
    <row r="1960" spans="1:18" ht="15.5" x14ac:dyDescent="0.45">
      <c r="A1960" s="12" t="s">
        <v>3964</v>
      </c>
      <c r="B1960" s="25" t="s">
        <v>3965</v>
      </c>
      <c r="C1960" s="14" t="s">
        <v>24</v>
      </c>
      <c r="D1960" s="31">
        <v>22472</v>
      </c>
      <c r="E1960" s="16">
        <f t="shared" si="263"/>
        <v>22809.08</v>
      </c>
      <c r="F1960" s="17">
        <f t="shared" si="264"/>
        <v>22809.08</v>
      </c>
      <c r="G1960" s="18">
        <f t="shared" si="261"/>
        <v>0</v>
      </c>
      <c r="H1960" s="18">
        <v>2</v>
      </c>
      <c r="I1960" s="32" t="s">
        <v>48</v>
      </c>
      <c r="J1960" s="28">
        <v>1</v>
      </c>
      <c r="K1960" s="26">
        <v>28000</v>
      </c>
      <c r="L1960" s="21">
        <f t="shared" si="262"/>
        <v>0.22758129657136533</v>
      </c>
      <c r="M1960" s="22">
        <v>27000</v>
      </c>
      <c r="N1960" s="23">
        <f t="shared" si="267"/>
        <v>27000</v>
      </c>
      <c r="O1960" s="21">
        <f t="shared" si="265"/>
        <v>0.18373910740810229</v>
      </c>
      <c r="P1960" s="24">
        <v>25500</v>
      </c>
      <c r="Q1960" s="18">
        <f t="shared" si="269"/>
        <v>25500</v>
      </c>
      <c r="R1960" s="21">
        <f t="shared" si="266"/>
        <v>0.11797582366320772</v>
      </c>
    </row>
    <row r="1961" spans="1:18" ht="15.5" x14ac:dyDescent="0.45">
      <c r="A1961" s="12" t="s">
        <v>3966</v>
      </c>
      <c r="B1961" s="25" t="s">
        <v>3967</v>
      </c>
      <c r="C1961" s="14" t="s">
        <v>24</v>
      </c>
      <c r="D1961" s="31">
        <v>42846</v>
      </c>
      <c r="E1961" s="16">
        <f t="shared" si="263"/>
        <v>43488.69</v>
      </c>
      <c r="F1961" s="17">
        <f t="shared" si="264"/>
        <v>43488.69</v>
      </c>
      <c r="G1961" s="18">
        <f t="shared" si="261"/>
        <v>0</v>
      </c>
      <c r="H1961" s="18">
        <v>2</v>
      </c>
      <c r="I1961" s="32" t="s">
        <v>48</v>
      </c>
      <c r="J1961" s="32">
        <v>1</v>
      </c>
      <c r="K1961" s="26">
        <v>52000</v>
      </c>
      <c r="L1961" s="21">
        <f t="shared" si="262"/>
        <v>0.19571318427848705</v>
      </c>
      <c r="M1961" s="22">
        <v>50000</v>
      </c>
      <c r="N1961" s="23">
        <f t="shared" si="267"/>
        <v>50000</v>
      </c>
      <c r="O1961" s="21">
        <f t="shared" si="265"/>
        <v>0.14972421565239141</v>
      </c>
      <c r="P1961" s="24">
        <v>48500</v>
      </c>
      <c r="Q1961" s="18">
        <f t="shared" si="269"/>
        <v>48500</v>
      </c>
      <c r="R1961" s="21">
        <f t="shared" si="266"/>
        <v>0.11523248918281966</v>
      </c>
    </row>
    <row r="1962" spans="1:18" ht="15.5" x14ac:dyDescent="0.45">
      <c r="A1962" s="12" t="s">
        <v>3968</v>
      </c>
      <c r="B1962" s="25" t="s">
        <v>3969</v>
      </c>
      <c r="C1962" s="14" t="s">
        <v>24</v>
      </c>
      <c r="D1962" s="31">
        <v>47286</v>
      </c>
      <c r="E1962" s="16">
        <f t="shared" si="263"/>
        <v>47995.29</v>
      </c>
      <c r="F1962" s="17">
        <f t="shared" si="264"/>
        <v>47995.29</v>
      </c>
      <c r="G1962" s="18">
        <f t="shared" si="261"/>
        <v>0</v>
      </c>
      <c r="H1962" s="18">
        <v>2</v>
      </c>
      <c r="I1962" s="32" t="s">
        <v>48</v>
      </c>
      <c r="J1962" s="28">
        <v>1</v>
      </c>
      <c r="K1962" s="26">
        <v>58000</v>
      </c>
      <c r="L1962" s="21">
        <f t="shared" si="262"/>
        <v>0.20845191267726476</v>
      </c>
      <c r="M1962" s="22">
        <v>55000</v>
      </c>
      <c r="N1962" s="23">
        <f t="shared" si="267"/>
        <v>55000</v>
      </c>
      <c r="O1962" s="21">
        <f t="shared" si="265"/>
        <v>0.14594577926292349</v>
      </c>
      <c r="P1962" s="24">
        <v>53500</v>
      </c>
      <c r="Q1962" s="18">
        <f t="shared" si="269"/>
        <v>53500</v>
      </c>
      <c r="R1962" s="21">
        <f t="shared" si="266"/>
        <v>0.11469271255575285</v>
      </c>
    </row>
    <row r="1963" spans="1:18" ht="15.5" x14ac:dyDescent="0.45">
      <c r="A1963" s="12" t="s">
        <v>3970</v>
      </c>
      <c r="B1963" s="25" t="s">
        <v>3971</v>
      </c>
      <c r="C1963" s="14" t="s">
        <v>24</v>
      </c>
      <c r="D1963" s="15">
        <v>25530</v>
      </c>
      <c r="E1963" s="16">
        <f t="shared" si="263"/>
        <v>25912.95</v>
      </c>
      <c r="F1963" s="17">
        <f t="shared" si="264"/>
        <v>25912.95</v>
      </c>
      <c r="G1963" s="18">
        <f t="shared" si="261"/>
        <v>0</v>
      </c>
      <c r="H1963" s="18">
        <v>1</v>
      </c>
      <c r="I1963" s="28" t="s">
        <v>48</v>
      </c>
      <c r="J1963" s="19">
        <v>1</v>
      </c>
      <c r="K1963" s="26">
        <v>32000</v>
      </c>
      <c r="L1963" s="21">
        <f t="shared" si="262"/>
        <v>0.23490378362942077</v>
      </c>
      <c r="M1963" s="22">
        <v>30000</v>
      </c>
      <c r="N1963" s="23">
        <f t="shared" si="267"/>
        <v>30000</v>
      </c>
      <c r="O1963" s="21">
        <f t="shared" si="265"/>
        <v>0.15772229715258199</v>
      </c>
      <c r="P1963" s="94">
        <v>29000</v>
      </c>
      <c r="Q1963" s="18">
        <f t="shared" si="269"/>
        <v>29000</v>
      </c>
      <c r="R1963" s="21">
        <f t="shared" si="266"/>
        <v>0.11913155391416258</v>
      </c>
    </row>
    <row r="1964" spans="1:18" ht="15.5" x14ac:dyDescent="0.45">
      <c r="A1964" s="12" t="s">
        <v>3972</v>
      </c>
      <c r="B1964" s="25" t="s">
        <v>3973</v>
      </c>
      <c r="C1964" s="14" t="s">
        <v>10</v>
      </c>
      <c r="D1964" s="15">
        <v>76016</v>
      </c>
      <c r="E1964" s="16">
        <f t="shared" si="263"/>
        <v>77156.240000000005</v>
      </c>
      <c r="F1964" s="17">
        <f t="shared" si="264"/>
        <v>77156.240000000005</v>
      </c>
      <c r="G1964" s="18">
        <f t="shared" si="261"/>
        <v>0</v>
      </c>
      <c r="H1964" s="18">
        <v>1</v>
      </c>
      <c r="I1964" s="28" t="s">
        <v>11</v>
      </c>
      <c r="J1964" s="28">
        <v>1</v>
      </c>
      <c r="K1964" s="26">
        <v>93000</v>
      </c>
      <c r="L1964" s="21">
        <f t="shared" si="262"/>
        <v>0.2053464502676646</v>
      </c>
      <c r="M1964" s="22">
        <v>91000</v>
      </c>
      <c r="N1964" s="23">
        <f t="shared" si="267"/>
        <v>91000</v>
      </c>
      <c r="O1964" s="21">
        <f t="shared" si="265"/>
        <v>0.17942502122965029</v>
      </c>
      <c r="P1964" s="94">
        <v>90000</v>
      </c>
      <c r="Q1964" s="18">
        <f t="shared" si="269"/>
        <v>90000</v>
      </c>
      <c r="R1964" s="21">
        <f t="shared" si="266"/>
        <v>0.16646430671064316</v>
      </c>
    </row>
    <row r="1965" spans="1:18" ht="15.5" x14ac:dyDescent="0.45">
      <c r="A1965" s="12" t="s">
        <v>3974</v>
      </c>
      <c r="B1965" s="25" t="s">
        <v>3975</v>
      </c>
      <c r="C1965" s="14" t="s">
        <v>10</v>
      </c>
      <c r="D1965" s="15">
        <v>80318</v>
      </c>
      <c r="E1965" s="16">
        <f t="shared" si="263"/>
        <v>81522.77</v>
      </c>
      <c r="F1965" s="17">
        <f t="shared" si="264"/>
        <v>81522.77</v>
      </c>
      <c r="G1965" s="18">
        <f t="shared" si="261"/>
        <v>0</v>
      </c>
      <c r="H1965" s="18">
        <v>1</v>
      </c>
      <c r="I1965" s="28" t="s">
        <v>11</v>
      </c>
      <c r="J1965" s="19">
        <v>1</v>
      </c>
      <c r="K1965" s="26">
        <v>98000</v>
      </c>
      <c r="L1965" s="21">
        <f t="shared" si="262"/>
        <v>0.20211813214884622</v>
      </c>
      <c r="M1965" s="22">
        <v>96000</v>
      </c>
      <c r="N1965" s="23">
        <f t="shared" si="267"/>
        <v>96000</v>
      </c>
      <c r="O1965" s="21">
        <f t="shared" si="265"/>
        <v>0.1775851090437677</v>
      </c>
      <c r="P1965" s="94">
        <v>95000</v>
      </c>
      <c r="Q1965" s="18">
        <f t="shared" si="269"/>
        <v>95000</v>
      </c>
      <c r="R1965" s="21">
        <f t="shared" si="266"/>
        <v>0.16531859749122846</v>
      </c>
    </row>
    <row r="1966" spans="1:18" ht="15.5" x14ac:dyDescent="0.45">
      <c r="A1966" s="12" t="s">
        <v>3976</v>
      </c>
      <c r="B1966" s="38" t="s">
        <v>3977</v>
      </c>
      <c r="C1966" s="14" t="s">
        <v>32</v>
      </c>
      <c r="D1966" s="15">
        <v>15984</v>
      </c>
      <c r="E1966" s="16">
        <f t="shared" si="263"/>
        <v>16223.76</v>
      </c>
      <c r="F1966" s="17">
        <f t="shared" si="264"/>
        <v>1622.376</v>
      </c>
      <c r="G1966" s="18">
        <f t="shared" ref="G1966:G2029" si="270">F1966*T1966</f>
        <v>0</v>
      </c>
      <c r="H1966" s="18">
        <v>100</v>
      </c>
      <c r="I1966" s="19" t="s">
        <v>29</v>
      </c>
      <c r="J1966" s="19">
        <v>10</v>
      </c>
      <c r="K1966" s="26">
        <v>3000</v>
      </c>
      <c r="L1966" s="21">
        <f t="shared" ref="L1966:L2029" si="271">(K1966-F1966)/F1966</f>
        <v>0.84913978017426295</v>
      </c>
      <c r="M1966" s="22">
        <v>20000</v>
      </c>
      <c r="N1966" s="23">
        <f t="shared" si="267"/>
        <v>2000</v>
      </c>
      <c r="O1966" s="21">
        <f t="shared" si="265"/>
        <v>0.23275985344950864</v>
      </c>
      <c r="P1966" s="24">
        <v>19000</v>
      </c>
      <c r="Q1966" s="18">
        <f t="shared" si="269"/>
        <v>1900</v>
      </c>
      <c r="R1966" s="21">
        <f t="shared" si="266"/>
        <v>0.1711218607770332</v>
      </c>
    </row>
    <row r="1967" spans="1:18" ht="15.5" x14ac:dyDescent="0.45">
      <c r="A1967" s="12" t="s">
        <v>3978</v>
      </c>
      <c r="B1967" s="25" t="s">
        <v>3979</v>
      </c>
      <c r="C1967" s="14" t="s">
        <v>32</v>
      </c>
      <c r="D1967" s="15">
        <v>55000</v>
      </c>
      <c r="E1967" s="16">
        <f t="shared" si="263"/>
        <v>55825</v>
      </c>
      <c r="F1967" s="17">
        <f t="shared" si="264"/>
        <v>5582.5</v>
      </c>
      <c r="G1967" s="18">
        <f t="shared" si="270"/>
        <v>0</v>
      </c>
      <c r="H1967" s="18">
        <v>100</v>
      </c>
      <c r="I1967" s="19" t="s">
        <v>29</v>
      </c>
      <c r="J1967" s="19">
        <v>10</v>
      </c>
      <c r="K1967" s="26">
        <v>7000</v>
      </c>
      <c r="L1967" s="21">
        <f t="shared" si="271"/>
        <v>0.25391849529780564</v>
      </c>
      <c r="M1967" s="22">
        <v>65000</v>
      </c>
      <c r="N1967" s="23">
        <f t="shared" si="267"/>
        <v>6500</v>
      </c>
      <c r="O1967" s="21">
        <f t="shared" si="265"/>
        <v>0.16435288849081953</v>
      </c>
      <c r="P1967" s="83">
        <v>63000</v>
      </c>
      <c r="Q1967" s="18">
        <f t="shared" si="269"/>
        <v>6300</v>
      </c>
      <c r="R1967" s="21">
        <f t="shared" si="266"/>
        <v>0.12852664576802508</v>
      </c>
    </row>
    <row r="1968" spans="1:18" ht="15.5" x14ac:dyDescent="0.45">
      <c r="A1968" s="12" t="s">
        <v>3980</v>
      </c>
      <c r="B1968" s="25" t="s">
        <v>3981</v>
      </c>
      <c r="C1968" s="14" t="s">
        <v>47</v>
      </c>
      <c r="D1968" s="31">
        <v>6100</v>
      </c>
      <c r="E1968" s="16">
        <f t="shared" si="263"/>
        <v>6191.5</v>
      </c>
      <c r="F1968" s="17">
        <f t="shared" si="264"/>
        <v>6191.5</v>
      </c>
      <c r="G1968" s="18">
        <f t="shared" si="270"/>
        <v>0</v>
      </c>
      <c r="H1968" s="18">
        <v>50</v>
      </c>
      <c r="I1968" s="32" t="s">
        <v>48</v>
      </c>
      <c r="J1968" s="19">
        <v>1</v>
      </c>
      <c r="K1968" s="26">
        <v>8000</v>
      </c>
      <c r="L1968" s="21">
        <f t="shared" si="271"/>
        <v>0.29209399983848827</v>
      </c>
      <c r="M1968" s="22">
        <v>7200</v>
      </c>
      <c r="N1968" s="23">
        <f t="shared" si="267"/>
        <v>7200</v>
      </c>
      <c r="O1968" s="21">
        <f t="shared" si="265"/>
        <v>0.16288459985463943</v>
      </c>
      <c r="P1968" s="24">
        <v>7000</v>
      </c>
      <c r="Q1968" s="18">
        <f t="shared" si="269"/>
        <v>7000</v>
      </c>
      <c r="R1968" s="21">
        <f t="shared" si="266"/>
        <v>0.13058224985867722</v>
      </c>
    </row>
    <row r="1969" spans="1:18" ht="15.5" x14ac:dyDescent="0.45">
      <c r="A1969" s="12" t="s">
        <v>3982</v>
      </c>
      <c r="B1969" s="25" t="s">
        <v>3983</v>
      </c>
      <c r="C1969" s="14" t="s">
        <v>32</v>
      </c>
      <c r="D1969" s="15">
        <v>6597</v>
      </c>
      <c r="E1969" s="16">
        <f t="shared" si="263"/>
        <v>6695.9549999999999</v>
      </c>
      <c r="F1969" s="17">
        <f t="shared" si="264"/>
        <v>6695.9549999999999</v>
      </c>
      <c r="G1969" s="18">
        <f t="shared" si="270"/>
        <v>0</v>
      </c>
      <c r="H1969" s="18">
        <v>100</v>
      </c>
      <c r="I1969" s="19" t="s">
        <v>33</v>
      </c>
      <c r="J1969" s="19">
        <v>1</v>
      </c>
      <c r="K1969" s="26">
        <v>8000</v>
      </c>
      <c r="L1969" s="21">
        <f t="shared" si="271"/>
        <v>0.19475115946866431</v>
      </c>
      <c r="M1969" s="22">
        <v>7700</v>
      </c>
      <c r="N1969" s="23">
        <f t="shared" si="267"/>
        <v>7700</v>
      </c>
      <c r="O1969" s="21">
        <f t="shared" si="265"/>
        <v>0.14994799098858938</v>
      </c>
      <c r="P1969" s="24">
        <v>7500</v>
      </c>
      <c r="Q1969" s="18">
        <f t="shared" si="269"/>
        <v>7500</v>
      </c>
      <c r="R1969" s="21">
        <f t="shared" si="266"/>
        <v>0.12007921200187278</v>
      </c>
    </row>
    <row r="1970" spans="1:18" ht="15.5" x14ac:dyDescent="0.45">
      <c r="A1970" s="12" t="s">
        <v>3984</v>
      </c>
      <c r="B1970" s="25" t="s">
        <v>3985</v>
      </c>
      <c r="C1970" s="14" t="s">
        <v>47</v>
      </c>
      <c r="D1970" s="31">
        <v>7680</v>
      </c>
      <c r="E1970" s="16">
        <f t="shared" si="263"/>
        <v>7795.2</v>
      </c>
      <c r="F1970" s="17">
        <f t="shared" si="264"/>
        <v>7795.2</v>
      </c>
      <c r="G1970" s="18">
        <f t="shared" si="270"/>
        <v>0</v>
      </c>
      <c r="H1970" s="18">
        <v>4</v>
      </c>
      <c r="I1970" s="32" t="s">
        <v>48</v>
      </c>
      <c r="J1970" s="19">
        <v>1</v>
      </c>
      <c r="K1970" s="26">
        <v>10000</v>
      </c>
      <c r="L1970" s="21">
        <f t="shared" si="271"/>
        <v>0.28284072249589493</v>
      </c>
      <c r="M1970" s="22">
        <v>10000</v>
      </c>
      <c r="N1970" s="23">
        <f t="shared" si="267"/>
        <v>10000</v>
      </c>
      <c r="O1970" s="21">
        <f t="shared" si="265"/>
        <v>0.28284072249589493</v>
      </c>
      <c r="P1970" s="24">
        <v>9000</v>
      </c>
      <c r="Q1970" s="18">
        <f t="shared" si="269"/>
        <v>9000</v>
      </c>
      <c r="R1970" s="21">
        <f t="shared" si="266"/>
        <v>0.15455665024630544</v>
      </c>
    </row>
    <row r="1971" spans="1:18" ht="15.5" x14ac:dyDescent="0.45">
      <c r="A1971" s="12" t="s">
        <v>3986</v>
      </c>
      <c r="B1971" s="25" t="s">
        <v>3987</v>
      </c>
      <c r="C1971" s="14" t="s">
        <v>47</v>
      </c>
      <c r="D1971" s="31">
        <v>15429</v>
      </c>
      <c r="E1971" s="16">
        <f t="shared" si="263"/>
        <v>15660.434999999999</v>
      </c>
      <c r="F1971" s="17">
        <f t="shared" si="264"/>
        <v>15660.434999999999</v>
      </c>
      <c r="G1971" s="18">
        <f t="shared" si="270"/>
        <v>0</v>
      </c>
      <c r="H1971" s="18">
        <v>100</v>
      </c>
      <c r="I1971" s="32" t="s">
        <v>48</v>
      </c>
      <c r="J1971" s="32">
        <v>1</v>
      </c>
      <c r="K1971" s="26">
        <v>20000</v>
      </c>
      <c r="L1971" s="21">
        <f t="shared" si="271"/>
        <v>0.27710373306999458</v>
      </c>
      <c r="M1971" s="22">
        <v>19000</v>
      </c>
      <c r="N1971" s="23">
        <f t="shared" si="267"/>
        <v>19000</v>
      </c>
      <c r="O1971" s="21">
        <f t="shared" si="265"/>
        <v>0.21324854641649485</v>
      </c>
      <c r="P1971" s="24">
        <v>17500</v>
      </c>
      <c r="Q1971" s="18">
        <f t="shared" si="269"/>
        <v>17500</v>
      </c>
      <c r="R1971" s="21">
        <f t="shared" si="266"/>
        <v>0.11746576643624526</v>
      </c>
    </row>
    <row r="1972" spans="1:18" ht="15.5" x14ac:dyDescent="0.45">
      <c r="A1972" s="12" t="s">
        <v>3988</v>
      </c>
      <c r="B1972" s="25" t="s">
        <v>3989</v>
      </c>
      <c r="C1972" s="14" t="s">
        <v>47</v>
      </c>
      <c r="D1972" s="31">
        <v>9143</v>
      </c>
      <c r="E1972" s="16">
        <f t="shared" si="263"/>
        <v>9280.1450000000004</v>
      </c>
      <c r="F1972" s="17">
        <f t="shared" si="264"/>
        <v>9280.1450000000004</v>
      </c>
      <c r="G1972" s="18">
        <f t="shared" si="270"/>
        <v>0</v>
      </c>
      <c r="H1972" s="18">
        <v>100</v>
      </c>
      <c r="I1972" s="32" t="s">
        <v>48</v>
      </c>
      <c r="J1972" s="28">
        <v>1</v>
      </c>
      <c r="K1972" s="26">
        <v>11000</v>
      </c>
      <c r="L1972" s="21">
        <f t="shared" si="271"/>
        <v>0.1853263068626621</v>
      </c>
      <c r="M1972" s="22">
        <v>10500</v>
      </c>
      <c r="N1972" s="23">
        <f t="shared" si="267"/>
        <v>10500</v>
      </c>
      <c r="O1972" s="21">
        <f t="shared" si="265"/>
        <v>0.13144783836890475</v>
      </c>
      <c r="P1972" s="24">
        <v>10500</v>
      </c>
      <c r="Q1972" s="18">
        <f t="shared" si="269"/>
        <v>10500</v>
      </c>
      <c r="R1972" s="21">
        <f t="shared" si="266"/>
        <v>0.13144783836890475</v>
      </c>
    </row>
    <row r="1973" spans="1:18" ht="15.5" x14ac:dyDescent="0.45">
      <c r="A1973" s="12" t="s">
        <v>3990</v>
      </c>
      <c r="B1973" s="25" t="s">
        <v>3991</v>
      </c>
      <c r="C1973" s="14" t="s">
        <v>47</v>
      </c>
      <c r="D1973" s="15">
        <v>14043</v>
      </c>
      <c r="E1973" s="16">
        <f t="shared" si="263"/>
        <v>14253.645</v>
      </c>
      <c r="F1973" s="17">
        <f t="shared" si="264"/>
        <v>14253.645</v>
      </c>
      <c r="G1973" s="18">
        <f t="shared" si="270"/>
        <v>0</v>
      </c>
      <c r="H1973" s="18">
        <v>2</v>
      </c>
      <c r="I1973" s="19" t="s">
        <v>72</v>
      </c>
      <c r="J1973" s="19">
        <v>1</v>
      </c>
      <c r="K1973" s="26">
        <v>17000</v>
      </c>
      <c r="L1973" s="21">
        <f t="shared" si="271"/>
        <v>0.19267738182057989</v>
      </c>
      <c r="M1973" s="22">
        <v>16500</v>
      </c>
      <c r="N1973" s="23">
        <f t="shared" si="267"/>
        <v>16500</v>
      </c>
      <c r="O1973" s="21">
        <f t="shared" si="265"/>
        <v>0.15759863529644519</v>
      </c>
      <c r="P1973" s="24">
        <v>16300</v>
      </c>
      <c r="Q1973" s="18">
        <f t="shared" si="269"/>
        <v>16300</v>
      </c>
      <c r="R1973" s="21">
        <f t="shared" si="266"/>
        <v>0.1435671366867913</v>
      </c>
    </row>
    <row r="1974" spans="1:18" ht="15.5" x14ac:dyDescent="0.45">
      <c r="A1974" s="12" t="s">
        <v>3992</v>
      </c>
      <c r="B1974" s="25" t="s">
        <v>3993</v>
      </c>
      <c r="C1974" s="12" t="s">
        <v>47</v>
      </c>
      <c r="D1974" s="14">
        <v>9062</v>
      </c>
      <c r="E1974" s="16">
        <f t="shared" si="263"/>
        <v>9197.93</v>
      </c>
      <c r="F1974" s="17">
        <f t="shared" si="264"/>
        <v>9197.93</v>
      </c>
      <c r="G1974" s="18">
        <f t="shared" si="270"/>
        <v>0</v>
      </c>
      <c r="H1974" s="18">
        <v>100</v>
      </c>
      <c r="I1974" s="32" t="s">
        <v>48</v>
      </c>
      <c r="J1974" s="32">
        <v>1</v>
      </c>
      <c r="K1974" s="26">
        <v>13000</v>
      </c>
      <c r="L1974" s="21">
        <f t="shared" si="271"/>
        <v>0.41336148459490335</v>
      </c>
      <c r="M1974" s="22">
        <v>10600</v>
      </c>
      <c r="N1974" s="23">
        <f t="shared" si="267"/>
        <v>10600</v>
      </c>
      <c r="O1974" s="21">
        <f t="shared" si="265"/>
        <v>0.1524332105158443</v>
      </c>
      <c r="P1974" s="94">
        <v>10300</v>
      </c>
      <c r="Q1974" s="18">
        <f t="shared" si="269"/>
        <v>10300</v>
      </c>
      <c r="R1974" s="21">
        <f t="shared" si="266"/>
        <v>0.1198171762559619</v>
      </c>
    </row>
    <row r="1975" spans="1:18" ht="15.5" x14ac:dyDescent="0.45">
      <c r="A1975" s="12" t="s">
        <v>3994</v>
      </c>
      <c r="B1975" s="25" t="s">
        <v>3995</v>
      </c>
      <c r="C1975" s="14" t="s">
        <v>47</v>
      </c>
      <c r="D1975" s="15">
        <v>7775</v>
      </c>
      <c r="E1975" s="16">
        <f t="shared" si="263"/>
        <v>7891.625</v>
      </c>
      <c r="F1975" s="17">
        <f t="shared" si="264"/>
        <v>7891.625</v>
      </c>
      <c r="G1975" s="18">
        <f t="shared" si="270"/>
        <v>0</v>
      </c>
      <c r="H1975" s="18">
        <v>100</v>
      </c>
      <c r="I1975" s="32" t="s">
        <v>48</v>
      </c>
      <c r="J1975" s="19">
        <v>1</v>
      </c>
      <c r="K1975" s="26">
        <v>10000</v>
      </c>
      <c r="L1975" s="21">
        <f t="shared" si="271"/>
        <v>0.26716614132070393</v>
      </c>
      <c r="M1975" s="22">
        <v>9500</v>
      </c>
      <c r="N1975" s="23">
        <f t="shared" si="267"/>
        <v>9500</v>
      </c>
      <c r="O1975" s="21">
        <f t="shared" si="265"/>
        <v>0.20380783425466872</v>
      </c>
      <c r="P1975" s="94">
        <v>9200</v>
      </c>
      <c r="Q1975" s="18">
        <f t="shared" si="269"/>
        <v>9200</v>
      </c>
      <c r="R1975" s="21">
        <f t="shared" si="266"/>
        <v>0.16579285001504759</v>
      </c>
    </row>
    <row r="1976" spans="1:18" ht="15.5" x14ac:dyDescent="0.45">
      <c r="A1976" s="12" t="s">
        <v>3996</v>
      </c>
      <c r="B1976" s="25" t="s">
        <v>3997</v>
      </c>
      <c r="C1976" s="14" t="s">
        <v>10</v>
      </c>
      <c r="D1976" s="15">
        <v>9596</v>
      </c>
      <c r="E1976" s="16">
        <f t="shared" si="263"/>
        <v>9739.94</v>
      </c>
      <c r="F1976" s="17">
        <f t="shared" si="264"/>
        <v>9739.94</v>
      </c>
      <c r="G1976" s="18">
        <f t="shared" si="270"/>
        <v>0</v>
      </c>
      <c r="H1976" s="18">
        <v>4</v>
      </c>
      <c r="I1976" s="19" t="s">
        <v>29</v>
      </c>
      <c r="J1976" s="19">
        <v>1</v>
      </c>
      <c r="K1976" s="26">
        <v>13000</v>
      </c>
      <c r="L1976" s="21">
        <f t="shared" si="271"/>
        <v>0.33471048076271509</v>
      </c>
      <c r="M1976" s="22">
        <v>12000</v>
      </c>
      <c r="N1976" s="23">
        <f t="shared" si="267"/>
        <v>12000</v>
      </c>
      <c r="O1976" s="21">
        <f t="shared" si="265"/>
        <v>0.23204044378096778</v>
      </c>
      <c r="P1976" s="24">
        <v>11000</v>
      </c>
      <c r="Q1976" s="18">
        <f t="shared" si="269"/>
        <v>11000</v>
      </c>
      <c r="R1976" s="21">
        <f t="shared" si="266"/>
        <v>0.12937040679922046</v>
      </c>
    </row>
    <row r="1977" spans="1:18" ht="15.5" x14ac:dyDescent="0.45">
      <c r="A1977" s="12" t="s">
        <v>3998</v>
      </c>
      <c r="B1977" s="25" t="s">
        <v>3999</v>
      </c>
      <c r="C1977" s="88" t="s">
        <v>10</v>
      </c>
      <c r="D1977" s="15">
        <v>13440</v>
      </c>
      <c r="E1977" s="16">
        <f t="shared" si="263"/>
        <v>13641.6</v>
      </c>
      <c r="F1977" s="17">
        <f t="shared" si="264"/>
        <v>13641.6</v>
      </c>
      <c r="G1977" s="18">
        <f t="shared" si="270"/>
        <v>0</v>
      </c>
      <c r="H1977" s="18">
        <v>100</v>
      </c>
      <c r="I1977" s="19" t="s">
        <v>29</v>
      </c>
      <c r="J1977" s="19">
        <v>1</v>
      </c>
      <c r="K1977" s="26">
        <v>17000</v>
      </c>
      <c r="L1977" s="21">
        <f t="shared" si="271"/>
        <v>0.2461881304245836</v>
      </c>
      <c r="M1977" s="22">
        <v>16000</v>
      </c>
      <c r="N1977" s="23">
        <f t="shared" si="267"/>
        <v>16000</v>
      </c>
      <c r="O1977" s="21">
        <f t="shared" si="265"/>
        <v>0.17288294628196102</v>
      </c>
      <c r="P1977" s="24">
        <v>15500</v>
      </c>
      <c r="Q1977" s="18">
        <f t="shared" si="269"/>
        <v>15500</v>
      </c>
      <c r="R1977" s="21">
        <f t="shared" si="266"/>
        <v>0.13623035421064975</v>
      </c>
    </row>
    <row r="1978" spans="1:18" ht="15.5" x14ac:dyDescent="0.45">
      <c r="A1978" s="12" t="s">
        <v>4000</v>
      </c>
      <c r="B1978" s="25" t="s">
        <v>4001</v>
      </c>
      <c r="C1978" s="14" t="str">
        <f>C1977</f>
        <v>ALKES</v>
      </c>
      <c r="D1978" s="15">
        <f>100000/25</f>
        <v>4000</v>
      </c>
      <c r="E1978" s="16">
        <f t="shared" si="263"/>
        <v>4060</v>
      </c>
      <c r="F1978" s="17">
        <f t="shared" si="264"/>
        <v>4060</v>
      </c>
      <c r="G1978" s="18">
        <f t="shared" si="270"/>
        <v>0</v>
      </c>
      <c r="H1978" s="18">
        <v>100</v>
      </c>
      <c r="I1978" s="19" t="s">
        <v>29</v>
      </c>
      <c r="J1978" s="44">
        <v>1</v>
      </c>
      <c r="K1978" s="26">
        <v>5000</v>
      </c>
      <c r="L1978" s="21">
        <f t="shared" si="271"/>
        <v>0.23152709359605911</v>
      </c>
      <c r="M1978" s="22">
        <v>4800</v>
      </c>
      <c r="N1978" s="23">
        <f t="shared" si="267"/>
        <v>4800</v>
      </c>
      <c r="O1978" s="21">
        <f t="shared" si="265"/>
        <v>0.18226600985221675</v>
      </c>
      <c r="P1978" s="24">
        <v>4700</v>
      </c>
      <c r="Q1978" s="18">
        <f t="shared" si="269"/>
        <v>4700</v>
      </c>
      <c r="R1978" s="21">
        <f t="shared" si="266"/>
        <v>0.15763546798029557</v>
      </c>
    </row>
    <row r="1979" spans="1:18" ht="15.5" x14ac:dyDescent="0.45">
      <c r="A1979" s="12" t="s">
        <v>4002</v>
      </c>
      <c r="B1979" s="25" t="s">
        <v>4003</v>
      </c>
      <c r="C1979" s="14" t="s">
        <v>10</v>
      </c>
      <c r="D1979" s="15">
        <f>60000/50</f>
        <v>1200</v>
      </c>
      <c r="E1979" s="16">
        <f t="shared" si="263"/>
        <v>1218</v>
      </c>
      <c r="F1979" s="17">
        <f t="shared" si="264"/>
        <v>1218</v>
      </c>
      <c r="G1979" s="18">
        <f t="shared" si="270"/>
        <v>0</v>
      </c>
      <c r="H1979" s="18">
        <v>100</v>
      </c>
      <c r="I1979" s="19" t="s">
        <v>29</v>
      </c>
      <c r="J1979" s="44">
        <v>1</v>
      </c>
      <c r="K1979" s="26">
        <v>3000</v>
      </c>
      <c r="L1979" s="21">
        <f t="shared" si="271"/>
        <v>1.4630541871921183</v>
      </c>
      <c r="M1979" s="22">
        <v>1500</v>
      </c>
      <c r="N1979" s="23">
        <f t="shared" si="267"/>
        <v>1500</v>
      </c>
      <c r="O1979" s="21">
        <f t="shared" si="265"/>
        <v>0.23152709359605911</v>
      </c>
      <c r="P1979" s="24">
        <v>1400</v>
      </c>
      <c r="Q1979" s="18">
        <f t="shared" si="269"/>
        <v>1400</v>
      </c>
      <c r="R1979" s="21">
        <f t="shared" si="266"/>
        <v>0.14942528735632185</v>
      </c>
    </row>
    <row r="1980" spans="1:18" ht="15.5" x14ac:dyDescent="0.45">
      <c r="A1980" s="12" t="s">
        <v>4004</v>
      </c>
      <c r="B1980" s="25" t="s">
        <v>4005</v>
      </c>
      <c r="C1980" s="14" t="s">
        <v>47</v>
      </c>
      <c r="D1980" s="15">
        <v>22892</v>
      </c>
      <c r="E1980" s="16">
        <f t="shared" si="263"/>
        <v>23235.38</v>
      </c>
      <c r="F1980" s="17">
        <f t="shared" si="264"/>
        <v>2323.538</v>
      </c>
      <c r="G1980" s="18">
        <f t="shared" si="270"/>
        <v>0</v>
      </c>
      <c r="H1980" s="18">
        <v>100</v>
      </c>
      <c r="I1980" s="19" t="s">
        <v>29</v>
      </c>
      <c r="J1980" s="19">
        <v>10</v>
      </c>
      <c r="K1980" s="26">
        <v>4000</v>
      </c>
      <c r="L1980" s="21">
        <f t="shared" si="271"/>
        <v>0.721512624282452</v>
      </c>
      <c r="M1980" s="22">
        <v>30000</v>
      </c>
      <c r="N1980" s="23">
        <f t="shared" si="267"/>
        <v>3000</v>
      </c>
      <c r="O1980" s="21">
        <f t="shared" si="265"/>
        <v>0.29113446821183903</v>
      </c>
      <c r="P1980" s="24">
        <v>30000</v>
      </c>
      <c r="Q1980" s="18">
        <f t="shared" si="269"/>
        <v>3000</v>
      </c>
      <c r="R1980" s="21">
        <f t="shared" si="266"/>
        <v>0.29113446821183903</v>
      </c>
    </row>
    <row r="1981" spans="1:18" ht="15.5" x14ac:dyDescent="0.45">
      <c r="A1981" s="12" t="s">
        <v>4006</v>
      </c>
      <c r="B1981" s="25" t="s">
        <v>4007</v>
      </c>
      <c r="C1981" s="14" t="s">
        <v>10</v>
      </c>
      <c r="D1981" s="15">
        <v>65000</v>
      </c>
      <c r="E1981" s="16">
        <f t="shared" si="263"/>
        <v>65975</v>
      </c>
      <c r="F1981" s="17">
        <f t="shared" si="264"/>
        <v>1319.5</v>
      </c>
      <c r="G1981" s="18">
        <f t="shared" si="270"/>
        <v>0</v>
      </c>
      <c r="H1981" s="18">
        <v>100</v>
      </c>
      <c r="I1981" s="19" t="s">
        <v>29</v>
      </c>
      <c r="J1981" s="19">
        <v>50</v>
      </c>
      <c r="K1981" s="26">
        <v>5000</v>
      </c>
      <c r="L1981" s="21">
        <f t="shared" si="271"/>
        <v>2.7893141341417205</v>
      </c>
      <c r="M1981" s="22">
        <v>95000</v>
      </c>
      <c r="N1981" s="23">
        <f t="shared" si="267"/>
        <v>1900</v>
      </c>
      <c r="O1981" s="21">
        <f t="shared" si="265"/>
        <v>0.43993937097385372</v>
      </c>
      <c r="P1981" s="24">
        <v>85000</v>
      </c>
      <c r="Q1981" s="18">
        <f t="shared" si="269"/>
        <v>1700</v>
      </c>
      <c r="R1981" s="21">
        <f t="shared" si="266"/>
        <v>0.2883668056081849</v>
      </c>
    </row>
    <row r="1982" spans="1:18" ht="15.5" x14ac:dyDescent="0.45">
      <c r="A1982" s="12" t="s">
        <v>4008</v>
      </c>
      <c r="B1982" s="25" t="s">
        <v>4009</v>
      </c>
      <c r="C1982" s="14" t="str">
        <f>C1981</f>
        <v>ALKES</v>
      </c>
      <c r="D1982" s="15">
        <v>20979</v>
      </c>
      <c r="E1982" s="16">
        <f t="shared" si="263"/>
        <v>21293.685000000001</v>
      </c>
      <c r="F1982" s="17">
        <f t="shared" si="264"/>
        <v>21293.685000000001</v>
      </c>
      <c r="G1982" s="18">
        <f t="shared" si="270"/>
        <v>0</v>
      </c>
      <c r="H1982" s="18">
        <v>100</v>
      </c>
      <c r="I1982" s="19" t="s">
        <v>29</v>
      </c>
      <c r="J1982" s="19">
        <v>1</v>
      </c>
      <c r="K1982" s="26">
        <v>26000</v>
      </c>
      <c r="L1982" s="21">
        <f t="shared" si="271"/>
        <v>0.22101928341665608</v>
      </c>
      <c r="M1982" s="22">
        <v>25000</v>
      </c>
      <c r="N1982" s="23">
        <f t="shared" si="267"/>
        <v>25000</v>
      </c>
      <c r="O1982" s="21">
        <f t="shared" si="265"/>
        <v>0.17405700328524623</v>
      </c>
      <c r="P1982" s="24">
        <v>24000</v>
      </c>
      <c r="Q1982" s="18">
        <f t="shared" si="269"/>
        <v>24000</v>
      </c>
      <c r="R1982" s="21">
        <f t="shared" si="266"/>
        <v>0.12709472315383638</v>
      </c>
    </row>
    <row r="1983" spans="1:18" ht="15.5" x14ac:dyDescent="0.45">
      <c r="A1983" s="12" t="s">
        <v>4010</v>
      </c>
      <c r="B1983" s="25" t="s">
        <v>4011</v>
      </c>
      <c r="C1983" s="14" t="s">
        <v>10</v>
      </c>
      <c r="D1983" s="15">
        <f>100000/25</f>
        <v>4000</v>
      </c>
      <c r="E1983" s="16">
        <f t="shared" si="263"/>
        <v>4060</v>
      </c>
      <c r="F1983" s="17">
        <f t="shared" si="264"/>
        <v>4060</v>
      </c>
      <c r="G1983" s="18">
        <f t="shared" si="270"/>
        <v>0</v>
      </c>
      <c r="H1983" s="18">
        <v>50</v>
      </c>
      <c r="I1983" s="19" t="s">
        <v>29</v>
      </c>
      <c r="J1983" s="32">
        <v>1</v>
      </c>
      <c r="K1983" s="26">
        <v>10000</v>
      </c>
      <c r="L1983" s="21">
        <f t="shared" si="271"/>
        <v>1.4630541871921183</v>
      </c>
      <c r="M1983" s="22">
        <v>5000</v>
      </c>
      <c r="N1983" s="23">
        <f t="shared" si="267"/>
        <v>5000</v>
      </c>
      <c r="O1983" s="21">
        <f t="shared" si="265"/>
        <v>0.23152709359605911</v>
      </c>
      <c r="P1983" s="24">
        <v>4800</v>
      </c>
      <c r="Q1983" s="18">
        <f t="shared" si="269"/>
        <v>4800</v>
      </c>
      <c r="R1983" s="21">
        <f t="shared" si="266"/>
        <v>0.18226600985221675</v>
      </c>
    </row>
    <row r="1984" spans="1:18" ht="15.5" x14ac:dyDescent="0.45">
      <c r="A1984" s="12" t="s">
        <v>4012</v>
      </c>
      <c r="B1984" s="25" t="s">
        <v>4013</v>
      </c>
      <c r="C1984" s="14" t="s">
        <v>47</v>
      </c>
      <c r="D1984" s="15">
        <v>38247</v>
      </c>
      <c r="E1984" s="16">
        <f t="shared" si="263"/>
        <v>38820.705000000002</v>
      </c>
      <c r="F1984" s="17">
        <f t="shared" si="264"/>
        <v>3882.0705000000003</v>
      </c>
      <c r="G1984" s="18">
        <f t="shared" si="270"/>
        <v>0</v>
      </c>
      <c r="H1984" s="18">
        <v>100</v>
      </c>
      <c r="I1984" s="32" t="s">
        <v>29</v>
      </c>
      <c r="J1984" s="32">
        <v>10</v>
      </c>
      <c r="K1984" s="26">
        <v>5000</v>
      </c>
      <c r="L1984" s="21">
        <f t="shared" si="271"/>
        <v>0.28797248787728086</v>
      </c>
      <c r="M1984" s="22">
        <v>47000</v>
      </c>
      <c r="N1984" s="23">
        <f t="shared" si="267"/>
        <v>4700</v>
      </c>
      <c r="O1984" s="21">
        <f t="shared" si="265"/>
        <v>0.210694138604644</v>
      </c>
      <c r="P1984" s="94">
        <v>46000</v>
      </c>
      <c r="Q1984" s="18">
        <f t="shared" si="269"/>
        <v>4600</v>
      </c>
      <c r="R1984" s="21">
        <f t="shared" si="266"/>
        <v>0.18493468884709841</v>
      </c>
    </row>
    <row r="1985" spans="1:18" ht="15.5" x14ac:dyDescent="0.45">
      <c r="A1985" s="12" t="s">
        <v>4014</v>
      </c>
      <c r="B1985" s="25" t="s">
        <v>4015</v>
      </c>
      <c r="C1985" s="14" t="s">
        <v>10</v>
      </c>
      <c r="D1985" s="15">
        <v>10400</v>
      </c>
      <c r="E1985" s="16">
        <f t="shared" si="263"/>
        <v>10556</v>
      </c>
      <c r="F1985" s="17">
        <f t="shared" si="264"/>
        <v>10556</v>
      </c>
      <c r="G1985" s="18">
        <f t="shared" si="270"/>
        <v>0</v>
      </c>
      <c r="H1985" s="18">
        <v>100</v>
      </c>
      <c r="I1985" s="19" t="s">
        <v>11</v>
      </c>
      <c r="J1985" s="19">
        <v>1</v>
      </c>
      <c r="K1985" s="26">
        <v>17000</v>
      </c>
      <c r="L1985" s="21">
        <f t="shared" si="271"/>
        <v>0.61045850701023119</v>
      </c>
      <c r="M1985" s="22">
        <v>15000</v>
      </c>
      <c r="N1985" s="23">
        <f t="shared" si="267"/>
        <v>15000</v>
      </c>
      <c r="O1985" s="21">
        <f t="shared" si="265"/>
        <v>0.42099280030314512</v>
      </c>
      <c r="P1985" s="24">
        <v>14000</v>
      </c>
      <c r="Q1985" s="18">
        <f t="shared" si="269"/>
        <v>14000</v>
      </c>
      <c r="R1985" s="21">
        <f t="shared" si="266"/>
        <v>0.32625994694960214</v>
      </c>
    </row>
    <row r="1986" spans="1:18" ht="15.5" x14ac:dyDescent="0.45">
      <c r="A1986" s="12" t="s">
        <v>4016</v>
      </c>
      <c r="B1986" s="25" t="s">
        <v>4017</v>
      </c>
      <c r="C1986" s="14" t="s">
        <v>47</v>
      </c>
      <c r="D1986" s="15">
        <v>43956</v>
      </c>
      <c r="E1986" s="16">
        <f t="shared" si="263"/>
        <v>44615.34</v>
      </c>
      <c r="F1986" s="17">
        <f t="shared" si="264"/>
        <v>44615.34</v>
      </c>
      <c r="G1986" s="18">
        <f t="shared" si="270"/>
        <v>0</v>
      </c>
      <c r="H1986" s="18">
        <v>2</v>
      </c>
      <c r="I1986" s="28" t="s">
        <v>33</v>
      </c>
      <c r="J1986" s="32">
        <v>1</v>
      </c>
      <c r="K1986" s="26">
        <v>55000</v>
      </c>
      <c r="L1986" s="21">
        <f t="shared" si="271"/>
        <v>0.23275985344950872</v>
      </c>
      <c r="M1986" s="22">
        <v>53000</v>
      </c>
      <c r="N1986" s="23">
        <f t="shared" si="267"/>
        <v>53000</v>
      </c>
      <c r="O1986" s="21">
        <f t="shared" si="265"/>
        <v>0.18793222241498111</v>
      </c>
      <c r="P1986" s="94">
        <v>52000</v>
      </c>
      <c r="Q1986" s="18">
        <f t="shared" si="269"/>
        <v>52000</v>
      </c>
      <c r="R1986" s="21">
        <f t="shared" si="266"/>
        <v>0.16551840689771732</v>
      </c>
    </row>
    <row r="1987" spans="1:18" ht="15.5" x14ac:dyDescent="0.45">
      <c r="A1987" s="12" t="s">
        <v>4018</v>
      </c>
      <c r="B1987" s="25" t="s">
        <v>4019</v>
      </c>
      <c r="C1987" s="14" t="s">
        <v>47</v>
      </c>
      <c r="D1987" s="15">
        <v>66600</v>
      </c>
      <c r="E1987" s="16">
        <f t="shared" si="263"/>
        <v>67599</v>
      </c>
      <c r="F1987" s="17">
        <f t="shared" si="264"/>
        <v>67599</v>
      </c>
      <c r="G1987" s="18">
        <f t="shared" si="270"/>
        <v>0</v>
      </c>
      <c r="H1987" s="18">
        <v>100</v>
      </c>
      <c r="I1987" s="19" t="s">
        <v>33</v>
      </c>
      <c r="J1987" s="32">
        <v>1</v>
      </c>
      <c r="K1987" s="20">
        <v>82000</v>
      </c>
      <c r="L1987" s="21">
        <f t="shared" si="271"/>
        <v>0.21303569579431647</v>
      </c>
      <c r="M1987" s="22">
        <v>77000</v>
      </c>
      <c r="N1987" s="23">
        <f t="shared" si="267"/>
        <v>77000</v>
      </c>
      <c r="O1987" s="21">
        <f t="shared" si="265"/>
        <v>0.13907010458734598</v>
      </c>
      <c r="P1987" s="24">
        <v>75000</v>
      </c>
      <c r="Q1987" s="18">
        <f t="shared" si="269"/>
        <v>75000</v>
      </c>
      <c r="R1987" s="21">
        <f t="shared" si="266"/>
        <v>0.10948386810455776</v>
      </c>
    </row>
    <row r="1988" spans="1:18" ht="15.5" x14ac:dyDescent="0.45">
      <c r="A1988" s="12" t="s">
        <v>4020</v>
      </c>
      <c r="B1988" s="25" t="s">
        <v>4021</v>
      </c>
      <c r="C1988" s="14" t="s">
        <v>32</v>
      </c>
      <c r="D1988" s="15">
        <v>5494</v>
      </c>
      <c r="E1988" s="16">
        <v>5095</v>
      </c>
      <c r="F1988" s="17">
        <f t="shared" si="264"/>
        <v>5095</v>
      </c>
      <c r="G1988" s="18">
        <f t="shared" si="270"/>
        <v>0</v>
      </c>
      <c r="H1988" s="18">
        <v>100</v>
      </c>
      <c r="I1988" s="19" t="s">
        <v>262</v>
      </c>
      <c r="J1988" s="28">
        <v>1</v>
      </c>
      <c r="K1988" s="26">
        <v>10000</v>
      </c>
      <c r="L1988" s="21">
        <f t="shared" si="271"/>
        <v>0.96270853778213938</v>
      </c>
      <c r="M1988" s="22">
        <v>6500</v>
      </c>
      <c r="N1988" s="23">
        <f t="shared" ref="N1988:N2064" si="272">M1988/J1988</f>
        <v>6500</v>
      </c>
      <c r="O1988" s="21">
        <f t="shared" si="265"/>
        <v>0.27576054955839058</v>
      </c>
      <c r="P1988" s="24">
        <v>6300</v>
      </c>
      <c r="Q1988" s="18">
        <f t="shared" si="269"/>
        <v>6300</v>
      </c>
      <c r="R1988" s="21">
        <f t="shared" si="266"/>
        <v>0.2365063788027478</v>
      </c>
    </row>
    <row r="1989" spans="1:18" ht="15.5" x14ac:dyDescent="0.45">
      <c r="A1989" s="12" t="s">
        <v>4022</v>
      </c>
      <c r="B1989" s="25" t="s">
        <v>4023</v>
      </c>
      <c r="C1989" s="14" t="s">
        <v>24</v>
      </c>
      <c r="D1989" s="15">
        <v>5700</v>
      </c>
      <c r="E1989" s="16">
        <f t="shared" ref="E1989:E2052" si="273">(D1989*1.5%)+D1989</f>
        <v>5785.5</v>
      </c>
      <c r="F1989" s="17">
        <f t="shared" si="264"/>
        <v>5785.5</v>
      </c>
      <c r="G1989" s="18">
        <f t="shared" si="270"/>
        <v>0</v>
      </c>
      <c r="H1989" s="18">
        <v>100</v>
      </c>
      <c r="I1989" s="32" t="s">
        <v>48</v>
      </c>
      <c r="J1989" s="32">
        <v>1</v>
      </c>
      <c r="K1989" s="26">
        <v>10000</v>
      </c>
      <c r="L1989" s="21">
        <f t="shared" si="271"/>
        <v>0.72845907873131099</v>
      </c>
      <c r="M1989" s="22">
        <v>6700</v>
      </c>
      <c r="N1989" s="23">
        <f t="shared" si="272"/>
        <v>6700</v>
      </c>
      <c r="O1989" s="21">
        <f t="shared" si="265"/>
        <v>0.1580675827499784</v>
      </c>
      <c r="P1989" s="24">
        <v>6600</v>
      </c>
      <c r="Q1989" s="18">
        <f t="shared" si="269"/>
        <v>6600</v>
      </c>
      <c r="R1989" s="21">
        <f t="shared" si="266"/>
        <v>0.14078299196266528</v>
      </c>
    </row>
    <row r="1990" spans="1:18" ht="15.5" x14ac:dyDescent="0.45">
      <c r="A1990" s="12" t="s">
        <v>4024</v>
      </c>
      <c r="B1990" s="25" t="s">
        <v>4025</v>
      </c>
      <c r="C1990" s="14" t="s">
        <v>24</v>
      </c>
      <c r="D1990" s="15">
        <v>6000</v>
      </c>
      <c r="E1990" s="16">
        <f t="shared" si="273"/>
        <v>6090</v>
      </c>
      <c r="F1990" s="17">
        <f t="shared" ref="F1990:F2053" si="274">E1990/J1990</f>
        <v>6090</v>
      </c>
      <c r="G1990" s="18">
        <f t="shared" si="270"/>
        <v>0</v>
      </c>
      <c r="H1990" s="18">
        <v>100</v>
      </c>
      <c r="I1990" s="32" t="s">
        <v>48</v>
      </c>
      <c r="J1990" s="28">
        <v>1</v>
      </c>
      <c r="K1990" s="26">
        <v>10000</v>
      </c>
      <c r="L1990" s="21">
        <f t="shared" si="271"/>
        <v>0.64203612479474548</v>
      </c>
      <c r="M1990" s="22">
        <v>7000</v>
      </c>
      <c r="N1990" s="23">
        <f t="shared" si="272"/>
        <v>7000</v>
      </c>
      <c r="O1990" s="21">
        <f t="shared" ref="O1990:O2053" si="275">(N1990-F1990)/F1990</f>
        <v>0.14942528735632185</v>
      </c>
      <c r="P1990" s="24">
        <v>6800</v>
      </c>
      <c r="Q1990" s="18">
        <f t="shared" si="269"/>
        <v>6800</v>
      </c>
      <c r="R1990" s="21">
        <f t="shared" ref="R1990:R2053" si="276">(Q1990-F1990)/F1990</f>
        <v>0.11658456486042693</v>
      </c>
    </row>
    <row r="1991" spans="1:18" ht="15.5" x14ac:dyDescent="0.45">
      <c r="A1991" s="12" t="s">
        <v>4026</v>
      </c>
      <c r="B1991" s="25" t="s">
        <v>4027</v>
      </c>
      <c r="C1991" s="14" t="s">
        <v>32</v>
      </c>
      <c r="D1991" s="15">
        <v>7492</v>
      </c>
      <c r="E1991" s="16">
        <f t="shared" si="273"/>
        <v>7604.38</v>
      </c>
      <c r="F1991" s="17">
        <f t="shared" si="274"/>
        <v>7604.38</v>
      </c>
      <c r="G1991" s="18">
        <f t="shared" si="270"/>
        <v>0</v>
      </c>
      <c r="H1991" s="18">
        <v>100</v>
      </c>
      <c r="I1991" s="28" t="s">
        <v>262</v>
      </c>
      <c r="J1991" s="28">
        <v>1</v>
      </c>
      <c r="K1991" s="26">
        <v>12000</v>
      </c>
      <c r="L1991" s="21">
        <f t="shared" si="271"/>
        <v>0.57803792025122358</v>
      </c>
      <c r="M1991" s="22">
        <v>9200</v>
      </c>
      <c r="N1991" s="23">
        <f t="shared" si="272"/>
        <v>9200</v>
      </c>
      <c r="O1991" s="21">
        <f t="shared" si="275"/>
        <v>0.20982907219260477</v>
      </c>
      <c r="P1991" s="24">
        <v>9000</v>
      </c>
      <c r="Q1991" s="18">
        <f t="shared" si="269"/>
        <v>9000</v>
      </c>
      <c r="R1991" s="21">
        <f t="shared" si="276"/>
        <v>0.18352844018841771</v>
      </c>
    </row>
    <row r="1992" spans="1:18" ht="15.5" x14ac:dyDescent="0.45">
      <c r="A1992" s="12" t="s">
        <v>4028</v>
      </c>
      <c r="B1992" s="25" t="s">
        <v>4029</v>
      </c>
      <c r="C1992" s="14" t="s">
        <v>32</v>
      </c>
      <c r="D1992" s="15">
        <v>38933</v>
      </c>
      <c r="E1992" s="16">
        <f t="shared" si="273"/>
        <v>39516.995000000003</v>
      </c>
      <c r="F1992" s="17">
        <f t="shared" si="274"/>
        <v>3951.6995000000002</v>
      </c>
      <c r="G1992" s="18">
        <f t="shared" si="270"/>
        <v>0</v>
      </c>
      <c r="H1992" s="18">
        <v>100</v>
      </c>
      <c r="I1992" s="19" t="s">
        <v>29</v>
      </c>
      <c r="J1992" s="19">
        <v>10</v>
      </c>
      <c r="K1992" s="26">
        <v>6000</v>
      </c>
      <c r="L1992" s="21">
        <f t="shared" si="271"/>
        <v>0.51833407373207396</v>
      </c>
      <c r="M1992" s="22">
        <v>46000</v>
      </c>
      <c r="N1992" s="23">
        <f t="shared" si="272"/>
        <v>4600</v>
      </c>
      <c r="O1992" s="21">
        <f t="shared" si="275"/>
        <v>0.16405612319459004</v>
      </c>
      <c r="P1992" s="24">
        <v>44000</v>
      </c>
      <c r="Q1992" s="18">
        <f t="shared" si="269"/>
        <v>4400</v>
      </c>
      <c r="R1992" s="21">
        <f t="shared" si="276"/>
        <v>0.11344498740352089</v>
      </c>
    </row>
    <row r="1993" spans="1:18" ht="15.5" x14ac:dyDescent="0.45">
      <c r="A1993" s="12" t="s">
        <v>4030</v>
      </c>
      <c r="B1993" s="25" t="s">
        <v>4031</v>
      </c>
      <c r="C1993" s="14" t="s">
        <v>32</v>
      </c>
      <c r="D1993" s="15">
        <v>23182</v>
      </c>
      <c r="E1993" s="16">
        <f t="shared" si="273"/>
        <v>23529.73</v>
      </c>
      <c r="F1993" s="17">
        <f t="shared" si="274"/>
        <v>2352.973</v>
      </c>
      <c r="G1993" s="18">
        <f t="shared" si="270"/>
        <v>0</v>
      </c>
      <c r="H1993" s="18">
        <v>100</v>
      </c>
      <c r="I1993" s="19" t="s">
        <v>29</v>
      </c>
      <c r="J1993" s="32">
        <v>10</v>
      </c>
      <c r="K1993" s="26">
        <v>5000</v>
      </c>
      <c r="L1993" s="21">
        <f t="shared" si="271"/>
        <v>1.1249712597637118</v>
      </c>
      <c r="M1993" s="22">
        <v>27000</v>
      </c>
      <c r="N1993" s="23">
        <f t="shared" si="272"/>
        <v>2700</v>
      </c>
      <c r="O1993" s="21">
        <f t="shared" si="275"/>
        <v>0.14748448027240435</v>
      </c>
      <c r="P1993" s="24">
        <v>26500</v>
      </c>
      <c r="Q1993" s="18">
        <f t="shared" si="269"/>
        <v>2650</v>
      </c>
      <c r="R1993" s="21">
        <f t="shared" si="276"/>
        <v>0.12623476767476721</v>
      </c>
    </row>
    <row r="1994" spans="1:18" ht="15.5" x14ac:dyDescent="0.45">
      <c r="A1994" s="12" t="s">
        <v>4032</v>
      </c>
      <c r="B1994" s="25" t="s">
        <v>4033</v>
      </c>
      <c r="C1994" s="14" t="s">
        <v>47</v>
      </c>
      <c r="D1994" s="15">
        <v>47800</v>
      </c>
      <c r="E1994" s="16">
        <f t="shared" si="273"/>
        <v>48517</v>
      </c>
      <c r="F1994" s="17">
        <f t="shared" si="274"/>
        <v>4851.7</v>
      </c>
      <c r="G1994" s="18">
        <f t="shared" si="270"/>
        <v>0</v>
      </c>
      <c r="H1994" s="18">
        <v>100</v>
      </c>
      <c r="I1994" s="19" t="s">
        <v>29</v>
      </c>
      <c r="J1994" s="19">
        <v>10</v>
      </c>
      <c r="K1994" s="26">
        <v>7000</v>
      </c>
      <c r="L1994" s="21">
        <f t="shared" si="271"/>
        <v>0.4427932477276007</v>
      </c>
      <c r="M1994" s="22">
        <v>57000</v>
      </c>
      <c r="N1994" s="23">
        <f t="shared" si="272"/>
        <v>5700</v>
      </c>
      <c r="O1994" s="21">
        <f t="shared" si="275"/>
        <v>0.17484593029247486</v>
      </c>
      <c r="P1994" s="24">
        <v>55000</v>
      </c>
      <c r="Q1994" s="18">
        <f t="shared" si="269"/>
        <v>5500</v>
      </c>
      <c r="R1994" s="21">
        <f t="shared" si="276"/>
        <v>0.13362326607168626</v>
      </c>
    </row>
    <row r="1995" spans="1:18" ht="15.5" x14ac:dyDescent="0.45">
      <c r="A1995" s="12" t="s">
        <v>4034</v>
      </c>
      <c r="B1995" s="25" t="s">
        <v>4035</v>
      </c>
      <c r="C1995" s="14" t="s">
        <v>47</v>
      </c>
      <c r="D1995" s="15">
        <v>33800</v>
      </c>
      <c r="E1995" s="16">
        <f t="shared" si="273"/>
        <v>34307</v>
      </c>
      <c r="F1995" s="17">
        <f t="shared" si="274"/>
        <v>3430.7</v>
      </c>
      <c r="G1995" s="18">
        <f t="shared" si="270"/>
        <v>0</v>
      </c>
      <c r="H1995" s="18">
        <v>100</v>
      </c>
      <c r="I1995" s="19" t="s">
        <v>29</v>
      </c>
      <c r="J1995" s="19">
        <v>10</v>
      </c>
      <c r="K1995" s="26">
        <v>5000</v>
      </c>
      <c r="L1995" s="21">
        <f t="shared" si="271"/>
        <v>0.45742851313143096</v>
      </c>
      <c r="M1995" s="22">
        <v>42000</v>
      </c>
      <c r="N1995" s="23">
        <f t="shared" si="272"/>
        <v>4200</v>
      </c>
      <c r="O1995" s="21">
        <f t="shared" si="275"/>
        <v>0.22423995103040203</v>
      </c>
      <c r="P1995" s="24">
        <v>39000</v>
      </c>
      <c r="Q1995" s="18">
        <f t="shared" si="269"/>
        <v>3900</v>
      </c>
      <c r="R1995" s="21">
        <f t="shared" si="276"/>
        <v>0.13679424024251616</v>
      </c>
    </row>
    <row r="1996" spans="1:18" ht="15.5" x14ac:dyDescent="0.45">
      <c r="A1996" s="12" t="s">
        <v>4036</v>
      </c>
      <c r="B1996" s="25" t="s">
        <v>4037</v>
      </c>
      <c r="C1996" s="14" t="s">
        <v>10</v>
      </c>
      <c r="D1996" s="15">
        <f>10450/6</f>
        <v>1741.6666666666667</v>
      </c>
      <c r="E1996" s="16">
        <f t="shared" si="273"/>
        <v>1767.7916666666667</v>
      </c>
      <c r="F1996" s="17">
        <f t="shared" si="274"/>
        <v>1767.7916666666667</v>
      </c>
      <c r="G1996" s="18">
        <f t="shared" si="270"/>
        <v>0</v>
      </c>
      <c r="H1996" s="18">
        <v>100</v>
      </c>
      <c r="I1996" s="28" t="s">
        <v>63</v>
      </c>
      <c r="J1996" s="19">
        <v>1</v>
      </c>
      <c r="K1996" s="26">
        <v>2500</v>
      </c>
      <c r="L1996" s="21">
        <f t="shared" si="271"/>
        <v>0.41419379168925441</v>
      </c>
      <c r="M1996" s="22">
        <v>2500</v>
      </c>
      <c r="N1996" s="23">
        <f t="shared" si="272"/>
        <v>2500</v>
      </c>
      <c r="O1996" s="21">
        <f t="shared" si="275"/>
        <v>0.41419379168925441</v>
      </c>
      <c r="P1996" s="94">
        <v>2000</v>
      </c>
      <c r="Q1996" s="18">
        <f t="shared" si="269"/>
        <v>2000</v>
      </c>
      <c r="R1996" s="21">
        <f t="shared" si="276"/>
        <v>0.13135503335140353</v>
      </c>
    </row>
    <row r="1997" spans="1:18" ht="15.5" x14ac:dyDescent="0.45">
      <c r="A1997" s="12" t="s">
        <v>4038</v>
      </c>
      <c r="B1997" s="25" t="s">
        <v>4039</v>
      </c>
      <c r="C1997" s="14" t="s">
        <v>47</v>
      </c>
      <c r="D1997" s="15">
        <v>30791</v>
      </c>
      <c r="E1997" s="16">
        <f t="shared" si="273"/>
        <v>31252.865000000002</v>
      </c>
      <c r="F1997" s="17">
        <f t="shared" si="274"/>
        <v>3125.2865000000002</v>
      </c>
      <c r="G1997" s="18">
        <f t="shared" si="270"/>
        <v>0</v>
      </c>
      <c r="H1997" s="18">
        <v>100</v>
      </c>
      <c r="I1997" s="19" t="s">
        <v>29</v>
      </c>
      <c r="J1997" s="19">
        <v>10</v>
      </c>
      <c r="K1997" s="26">
        <v>5000</v>
      </c>
      <c r="L1997" s="21">
        <f t="shared" si="271"/>
        <v>0.59985332544712289</v>
      </c>
      <c r="M1997" s="22">
        <v>37000</v>
      </c>
      <c r="N1997" s="23">
        <f t="shared" si="272"/>
        <v>3700</v>
      </c>
      <c r="O1997" s="21">
        <f t="shared" si="275"/>
        <v>0.18389146083087096</v>
      </c>
      <c r="P1997" s="24">
        <v>36000</v>
      </c>
      <c r="Q1997" s="18">
        <f t="shared" si="269"/>
        <v>3600</v>
      </c>
      <c r="R1997" s="21">
        <f t="shared" si="276"/>
        <v>0.1518943943219285</v>
      </c>
    </row>
    <row r="1998" spans="1:18" ht="15.5" x14ac:dyDescent="0.45">
      <c r="A1998" s="12" t="s">
        <v>4040</v>
      </c>
      <c r="B1998" s="25" t="s">
        <v>4041</v>
      </c>
      <c r="C1998" s="14" t="s">
        <v>24</v>
      </c>
      <c r="D1998" s="15">
        <v>31469</v>
      </c>
      <c r="E1998" s="16">
        <f t="shared" si="273"/>
        <v>31941.035</v>
      </c>
      <c r="F1998" s="17">
        <f t="shared" si="274"/>
        <v>2661.7529166666668</v>
      </c>
      <c r="G1998" s="18">
        <f t="shared" si="270"/>
        <v>0</v>
      </c>
      <c r="H1998" s="18">
        <v>10</v>
      </c>
      <c r="I1998" s="19" t="s">
        <v>63</v>
      </c>
      <c r="J1998" s="32">
        <v>12</v>
      </c>
      <c r="K1998" s="26">
        <v>3500</v>
      </c>
      <c r="L1998" s="21">
        <f t="shared" si="271"/>
        <v>0.31492295099391732</v>
      </c>
      <c r="M1998" s="22">
        <v>38000</v>
      </c>
      <c r="N1998" s="23">
        <f t="shared" si="272"/>
        <v>3166.6666666666665</v>
      </c>
      <c r="O1998" s="21">
        <f t="shared" si="275"/>
        <v>0.18969219375640131</v>
      </c>
      <c r="P1998" s="22">
        <v>36000</v>
      </c>
      <c r="Q1998" s="18">
        <f t="shared" si="269"/>
        <v>3000</v>
      </c>
      <c r="R1998" s="21">
        <f t="shared" si="276"/>
        <v>0.12707681513764341</v>
      </c>
    </row>
    <row r="1999" spans="1:18" ht="15.5" x14ac:dyDescent="0.45">
      <c r="A1999" s="12" t="s">
        <v>4042</v>
      </c>
      <c r="B1999" s="25" t="s">
        <v>4043</v>
      </c>
      <c r="C1999" s="14" t="s">
        <v>24</v>
      </c>
      <c r="D1999" s="15">
        <v>45510</v>
      </c>
      <c r="E1999" s="16">
        <f t="shared" si="273"/>
        <v>46192.65</v>
      </c>
      <c r="F1999" s="17">
        <f t="shared" si="274"/>
        <v>3849.3875000000003</v>
      </c>
      <c r="G1999" s="18">
        <f t="shared" si="270"/>
        <v>0</v>
      </c>
      <c r="H1999" s="18">
        <v>24</v>
      </c>
      <c r="I1999" s="19" t="s">
        <v>63</v>
      </c>
      <c r="J1999" s="19">
        <v>12</v>
      </c>
      <c r="K1999" s="26">
        <v>4500</v>
      </c>
      <c r="L1999" s="21">
        <f t="shared" si="271"/>
        <v>0.16901714883211932</v>
      </c>
      <c r="M1999" s="22">
        <v>52000</v>
      </c>
      <c r="N1999" s="23">
        <f t="shared" si="272"/>
        <v>4333.333333333333</v>
      </c>
      <c r="O1999" s="21">
        <f t="shared" si="275"/>
        <v>0.12572021739389258</v>
      </c>
      <c r="P1999" s="22">
        <v>52000</v>
      </c>
      <c r="Q1999" s="18">
        <f t="shared" si="269"/>
        <v>4333.333333333333</v>
      </c>
      <c r="R1999" s="21">
        <f t="shared" si="276"/>
        <v>0.12572021739389258</v>
      </c>
    </row>
    <row r="2000" spans="1:18" ht="15.5" x14ac:dyDescent="0.45">
      <c r="A2000" s="12" t="s">
        <v>4044</v>
      </c>
      <c r="B2000" s="25" t="s">
        <v>4045</v>
      </c>
      <c r="C2000" s="14" t="s">
        <v>24</v>
      </c>
      <c r="D2000" s="15">
        <v>45510</v>
      </c>
      <c r="E2000" s="16">
        <f t="shared" si="273"/>
        <v>46192.65</v>
      </c>
      <c r="F2000" s="17">
        <f t="shared" si="274"/>
        <v>3849.3875000000003</v>
      </c>
      <c r="G2000" s="18">
        <f t="shared" si="270"/>
        <v>0</v>
      </c>
      <c r="H2000" s="18">
        <v>10</v>
      </c>
      <c r="I2000" s="19" t="s">
        <v>63</v>
      </c>
      <c r="J2000" s="32">
        <v>12</v>
      </c>
      <c r="K2000" s="26">
        <v>5000</v>
      </c>
      <c r="L2000" s="21">
        <f t="shared" si="271"/>
        <v>0.29890794314679925</v>
      </c>
      <c r="M2000" s="22">
        <v>53000</v>
      </c>
      <c r="N2000" s="23">
        <f t="shared" si="272"/>
        <v>4416.666666666667</v>
      </c>
      <c r="O2000" s="21">
        <f t="shared" si="275"/>
        <v>0.14736868311300608</v>
      </c>
      <c r="P2000" s="22">
        <v>52000</v>
      </c>
      <c r="Q2000" s="18">
        <f t="shared" si="269"/>
        <v>4333.333333333333</v>
      </c>
      <c r="R2000" s="21">
        <f t="shared" si="276"/>
        <v>0.12572021739389258</v>
      </c>
    </row>
    <row r="2001" spans="1:18" ht="15.5" x14ac:dyDescent="0.45">
      <c r="A2001" s="12" t="s">
        <v>4046</v>
      </c>
      <c r="B2001" s="25" t="s">
        <v>4047</v>
      </c>
      <c r="C2001" s="14" t="s">
        <v>24</v>
      </c>
      <c r="D2001" s="15">
        <v>30014</v>
      </c>
      <c r="E2001" s="16">
        <f t="shared" si="273"/>
        <v>30464.21</v>
      </c>
      <c r="F2001" s="17">
        <f t="shared" si="274"/>
        <v>2030.9473333333333</v>
      </c>
      <c r="G2001" s="18">
        <f t="shared" si="270"/>
        <v>0</v>
      </c>
      <c r="H2001" s="18">
        <v>15</v>
      </c>
      <c r="I2001" s="19" t="s">
        <v>63</v>
      </c>
      <c r="J2001" s="19">
        <v>15</v>
      </c>
      <c r="K2001" s="26">
        <v>3000</v>
      </c>
      <c r="L2001" s="21">
        <f t="shared" si="271"/>
        <v>0.47714317883181612</v>
      </c>
      <c r="M2001" s="22">
        <v>35000</v>
      </c>
      <c r="N2001" s="23">
        <f t="shared" si="272"/>
        <v>2333.3333333333335</v>
      </c>
      <c r="O2001" s="21">
        <f t="shared" si="275"/>
        <v>0.1488891390914126</v>
      </c>
      <c r="P2001" s="24">
        <v>35000</v>
      </c>
      <c r="Q2001" s="18">
        <f t="shared" si="269"/>
        <v>2333.3333333333335</v>
      </c>
      <c r="R2001" s="21">
        <f t="shared" si="276"/>
        <v>0.1488891390914126</v>
      </c>
    </row>
    <row r="2002" spans="1:18" ht="15.5" x14ac:dyDescent="0.45">
      <c r="A2002" s="12" t="s">
        <v>4048</v>
      </c>
      <c r="B2002" s="25" t="s">
        <v>4049</v>
      </c>
      <c r="C2002" s="14" t="s">
        <v>24</v>
      </c>
      <c r="D2002" s="15">
        <v>14250</v>
      </c>
      <c r="E2002" s="16">
        <f t="shared" si="273"/>
        <v>14463.75</v>
      </c>
      <c r="F2002" s="17">
        <f t="shared" si="274"/>
        <v>2892.75</v>
      </c>
      <c r="G2002" s="18">
        <f t="shared" si="270"/>
        <v>0</v>
      </c>
      <c r="H2002" s="18">
        <v>10</v>
      </c>
      <c r="I2002" s="19" t="s">
        <v>92</v>
      </c>
      <c r="J2002" s="19">
        <v>5</v>
      </c>
      <c r="K2002" s="26">
        <v>3500</v>
      </c>
      <c r="L2002" s="21">
        <f t="shared" si="271"/>
        <v>0.20992135511191773</v>
      </c>
      <c r="M2002" s="22">
        <v>17000</v>
      </c>
      <c r="N2002" s="23">
        <f t="shared" si="272"/>
        <v>3400</v>
      </c>
      <c r="O2002" s="21">
        <f t="shared" si="275"/>
        <v>0.17535217353729152</v>
      </c>
      <c r="P2002" s="24">
        <v>16500</v>
      </c>
      <c r="Q2002" s="18">
        <f t="shared" si="269"/>
        <v>3300</v>
      </c>
      <c r="R2002" s="21">
        <f t="shared" si="276"/>
        <v>0.14078299196266528</v>
      </c>
    </row>
    <row r="2003" spans="1:18" ht="15.5" x14ac:dyDescent="0.45">
      <c r="A2003" s="12" t="s">
        <v>4050</v>
      </c>
      <c r="B2003" s="25" t="s">
        <v>4051</v>
      </c>
      <c r="C2003" s="14" t="s">
        <v>47</v>
      </c>
      <c r="D2003" s="31">
        <v>6600</v>
      </c>
      <c r="E2003" s="16">
        <f t="shared" si="273"/>
        <v>6699</v>
      </c>
      <c r="F2003" s="17">
        <f t="shared" si="274"/>
        <v>6699</v>
      </c>
      <c r="G2003" s="18">
        <f t="shared" si="270"/>
        <v>0</v>
      </c>
      <c r="H2003" s="18">
        <v>10</v>
      </c>
      <c r="I2003" s="28" t="s">
        <v>33</v>
      </c>
      <c r="J2003" s="28">
        <v>1</v>
      </c>
      <c r="K2003" s="26">
        <v>10000</v>
      </c>
      <c r="L2003" s="21">
        <f t="shared" si="271"/>
        <v>0.49276011344976861</v>
      </c>
      <c r="M2003" s="22">
        <v>8700</v>
      </c>
      <c r="N2003" s="23">
        <f t="shared" si="272"/>
        <v>8700</v>
      </c>
      <c r="O2003" s="21">
        <f t="shared" si="275"/>
        <v>0.29870129870129869</v>
      </c>
      <c r="P2003" s="24">
        <v>8000</v>
      </c>
      <c r="Q2003" s="18">
        <f t="shared" si="269"/>
        <v>8000</v>
      </c>
      <c r="R2003" s="21">
        <f t="shared" si="276"/>
        <v>0.19420809075981491</v>
      </c>
    </row>
    <row r="2004" spans="1:18" ht="15.5" x14ac:dyDescent="0.45">
      <c r="A2004" s="12" t="s">
        <v>4052</v>
      </c>
      <c r="B2004" s="25" t="s">
        <v>4053</v>
      </c>
      <c r="C2004" s="14" t="s">
        <v>24</v>
      </c>
      <c r="D2004" s="31">
        <v>12834</v>
      </c>
      <c r="E2004" s="16">
        <f t="shared" si="273"/>
        <v>13026.51</v>
      </c>
      <c r="F2004" s="17">
        <f t="shared" si="274"/>
        <v>13026.51</v>
      </c>
      <c r="G2004" s="18">
        <f t="shared" si="270"/>
        <v>0</v>
      </c>
      <c r="H2004" s="18">
        <v>2</v>
      </c>
      <c r="I2004" s="32" t="s">
        <v>48</v>
      </c>
      <c r="J2004" s="19">
        <v>1</v>
      </c>
      <c r="K2004" s="26">
        <v>18000</v>
      </c>
      <c r="L2004" s="21">
        <f t="shared" si="271"/>
        <v>0.38179758047243656</v>
      </c>
      <c r="M2004" s="22">
        <v>17000</v>
      </c>
      <c r="N2004" s="23">
        <f t="shared" si="272"/>
        <v>17000</v>
      </c>
      <c r="O2004" s="21">
        <f t="shared" si="275"/>
        <v>0.30503104822396787</v>
      </c>
      <c r="P2004" s="24">
        <v>17000</v>
      </c>
      <c r="Q2004" s="18">
        <f t="shared" si="269"/>
        <v>17000</v>
      </c>
      <c r="R2004" s="21">
        <f t="shared" si="276"/>
        <v>0.30503104822396787</v>
      </c>
    </row>
    <row r="2005" spans="1:18" ht="15.5" x14ac:dyDescent="0.45">
      <c r="A2005" s="12" t="s">
        <v>4054</v>
      </c>
      <c r="B2005" s="25" t="s">
        <v>4055</v>
      </c>
      <c r="C2005" s="14" t="s">
        <v>24</v>
      </c>
      <c r="D2005" s="31">
        <v>30281</v>
      </c>
      <c r="E2005" s="16">
        <f t="shared" si="273"/>
        <v>30735.215</v>
      </c>
      <c r="F2005" s="17">
        <f t="shared" si="274"/>
        <v>30735.215</v>
      </c>
      <c r="G2005" s="18">
        <f t="shared" si="270"/>
        <v>0</v>
      </c>
      <c r="H2005" s="18">
        <v>2</v>
      </c>
      <c r="I2005" s="32" t="s">
        <v>48</v>
      </c>
      <c r="J2005" s="19">
        <v>1</v>
      </c>
      <c r="K2005" s="26">
        <v>40000</v>
      </c>
      <c r="L2005" s="21">
        <f t="shared" si="271"/>
        <v>0.30143875681364196</v>
      </c>
      <c r="M2005" s="22">
        <v>39000</v>
      </c>
      <c r="N2005" s="23">
        <f t="shared" si="272"/>
        <v>39000</v>
      </c>
      <c r="O2005" s="21">
        <f t="shared" si="275"/>
        <v>0.26890278789330091</v>
      </c>
      <c r="P2005" s="24">
        <v>39000</v>
      </c>
      <c r="Q2005" s="18">
        <f t="shared" si="269"/>
        <v>39000</v>
      </c>
      <c r="R2005" s="21">
        <f t="shared" si="276"/>
        <v>0.26890278789330091</v>
      </c>
    </row>
    <row r="2006" spans="1:18" ht="15.5" x14ac:dyDescent="0.45">
      <c r="A2006" s="12" t="s">
        <v>4056</v>
      </c>
      <c r="B2006" s="25" t="s">
        <v>4057</v>
      </c>
      <c r="C2006" s="14" t="s">
        <v>47</v>
      </c>
      <c r="D2006" s="15">
        <v>13445</v>
      </c>
      <c r="E2006" s="16">
        <f t="shared" si="273"/>
        <v>13646.674999999999</v>
      </c>
      <c r="F2006" s="17">
        <f t="shared" si="274"/>
        <v>13646.674999999999</v>
      </c>
      <c r="G2006" s="18">
        <f t="shared" si="270"/>
        <v>0</v>
      </c>
      <c r="H2006" s="18">
        <v>1</v>
      </c>
      <c r="I2006" s="28" t="s">
        <v>11</v>
      </c>
      <c r="J2006" s="19">
        <v>1</v>
      </c>
      <c r="K2006" s="26">
        <v>17000</v>
      </c>
      <c r="L2006" s="21">
        <f t="shared" si="271"/>
        <v>0.24572469117935328</v>
      </c>
      <c r="M2006" s="22">
        <v>16000</v>
      </c>
      <c r="N2006" s="23">
        <f t="shared" si="272"/>
        <v>16000</v>
      </c>
      <c r="O2006" s="21">
        <f t="shared" si="275"/>
        <v>0.17244676816880308</v>
      </c>
      <c r="P2006" s="24">
        <v>16000</v>
      </c>
      <c r="Q2006" s="18">
        <f t="shared" si="269"/>
        <v>16000</v>
      </c>
      <c r="R2006" s="21">
        <f t="shared" si="276"/>
        <v>0.17244676816880308</v>
      </c>
    </row>
    <row r="2007" spans="1:18" ht="15.5" x14ac:dyDescent="0.45">
      <c r="A2007" s="12" t="s">
        <v>4058</v>
      </c>
      <c r="B2007" s="25" t="s">
        <v>4059</v>
      </c>
      <c r="C2007" s="14" t="s">
        <v>47</v>
      </c>
      <c r="D2007" s="15">
        <v>71795</v>
      </c>
      <c r="E2007" s="16">
        <f t="shared" si="273"/>
        <v>72871.925000000003</v>
      </c>
      <c r="F2007" s="17">
        <f t="shared" si="274"/>
        <v>72871.925000000003</v>
      </c>
      <c r="G2007" s="18">
        <f t="shared" si="270"/>
        <v>0</v>
      </c>
      <c r="H2007" s="18">
        <v>2</v>
      </c>
      <c r="I2007" s="28" t="s">
        <v>48</v>
      </c>
      <c r="J2007" s="19">
        <v>1</v>
      </c>
      <c r="K2007" s="26">
        <v>87000</v>
      </c>
      <c r="L2007" s="21">
        <f t="shared" si="271"/>
        <v>0.19387541910001688</v>
      </c>
      <c r="M2007" s="22">
        <v>85000</v>
      </c>
      <c r="N2007" s="23">
        <f t="shared" si="272"/>
        <v>85000</v>
      </c>
      <c r="O2007" s="21">
        <f t="shared" si="275"/>
        <v>0.16643000716668316</v>
      </c>
      <c r="P2007" s="24">
        <v>83000</v>
      </c>
      <c r="Q2007" s="18">
        <f t="shared" si="269"/>
        <v>83000</v>
      </c>
      <c r="R2007" s="21">
        <f t="shared" si="276"/>
        <v>0.13898459523334941</v>
      </c>
    </row>
    <row r="2008" spans="1:18" ht="15.5" x14ac:dyDescent="0.45">
      <c r="A2008" s="12" t="s">
        <v>4060</v>
      </c>
      <c r="B2008" s="34" t="s">
        <v>4061</v>
      </c>
      <c r="C2008" s="14" t="s">
        <v>10</v>
      </c>
      <c r="D2008" s="15">
        <v>6660</v>
      </c>
      <c r="E2008" s="16">
        <f t="shared" si="273"/>
        <v>6759.9</v>
      </c>
      <c r="F2008" s="17">
        <f t="shared" si="274"/>
        <v>6759.9</v>
      </c>
      <c r="G2008" s="18">
        <f t="shared" si="270"/>
        <v>0</v>
      </c>
      <c r="H2008" s="18">
        <v>1</v>
      </c>
      <c r="I2008" s="32" t="s">
        <v>11</v>
      </c>
      <c r="J2008" s="19">
        <v>1</v>
      </c>
      <c r="K2008" s="26">
        <v>10000</v>
      </c>
      <c r="L2008" s="21">
        <f t="shared" si="271"/>
        <v>0.47931182413941043</v>
      </c>
      <c r="M2008" s="22">
        <v>9000</v>
      </c>
      <c r="N2008" s="23">
        <f t="shared" si="272"/>
        <v>9000</v>
      </c>
      <c r="O2008" s="21">
        <f t="shared" si="275"/>
        <v>0.33138064172546938</v>
      </c>
      <c r="P2008" s="24">
        <v>9000</v>
      </c>
      <c r="Q2008" s="18">
        <f t="shared" si="269"/>
        <v>9000</v>
      </c>
      <c r="R2008" s="21">
        <f t="shared" si="276"/>
        <v>0.33138064172546938</v>
      </c>
    </row>
    <row r="2009" spans="1:18" ht="15.5" x14ac:dyDescent="0.45">
      <c r="A2009" s="12" t="s">
        <v>4062</v>
      </c>
      <c r="B2009" s="25" t="s">
        <v>4063</v>
      </c>
      <c r="C2009" s="14" t="s">
        <v>24</v>
      </c>
      <c r="D2009" s="15">
        <v>47698</v>
      </c>
      <c r="E2009" s="16">
        <f t="shared" si="273"/>
        <v>48413.47</v>
      </c>
      <c r="F2009" s="17">
        <f t="shared" si="274"/>
        <v>48413.47</v>
      </c>
      <c r="G2009" s="18">
        <f t="shared" si="270"/>
        <v>0</v>
      </c>
      <c r="H2009" s="18">
        <v>100</v>
      </c>
      <c r="I2009" s="19" t="s">
        <v>33</v>
      </c>
      <c r="J2009" s="19">
        <v>1</v>
      </c>
      <c r="K2009" s="26">
        <v>58000</v>
      </c>
      <c r="L2009" s="21">
        <f t="shared" si="271"/>
        <v>0.19801369329651436</v>
      </c>
      <c r="M2009" s="22">
        <v>56000</v>
      </c>
      <c r="N2009" s="23">
        <f t="shared" si="272"/>
        <v>56000</v>
      </c>
      <c r="O2009" s="21">
        <f t="shared" si="275"/>
        <v>0.15670287628628971</v>
      </c>
      <c r="P2009" s="24">
        <v>54000</v>
      </c>
      <c r="Q2009" s="18">
        <f t="shared" si="269"/>
        <v>54000</v>
      </c>
      <c r="R2009" s="21">
        <f t="shared" si="276"/>
        <v>0.11539205927606508</v>
      </c>
    </row>
    <row r="2010" spans="1:18" ht="15.5" x14ac:dyDescent="0.45">
      <c r="A2010" s="12" t="s">
        <v>4064</v>
      </c>
      <c r="B2010" s="25" t="s">
        <v>4065</v>
      </c>
      <c r="C2010" s="14" t="s">
        <v>24</v>
      </c>
      <c r="D2010" s="15">
        <v>70847</v>
      </c>
      <c r="E2010" s="16">
        <f t="shared" si="273"/>
        <v>71909.705000000002</v>
      </c>
      <c r="F2010" s="17">
        <f t="shared" si="274"/>
        <v>71909.705000000002</v>
      </c>
      <c r="G2010" s="18">
        <f t="shared" si="270"/>
        <v>0</v>
      </c>
      <c r="H2010" s="18">
        <v>1</v>
      </c>
      <c r="I2010" s="19" t="s">
        <v>33</v>
      </c>
      <c r="J2010" s="19">
        <v>1</v>
      </c>
      <c r="K2010" s="26">
        <v>86000</v>
      </c>
      <c r="L2010" s="21">
        <f t="shared" si="271"/>
        <v>0.19594427483745064</v>
      </c>
      <c r="M2010" s="22">
        <v>83000</v>
      </c>
      <c r="N2010" s="23">
        <f t="shared" si="272"/>
        <v>83000</v>
      </c>
      <c r="O2010" s="21">
        <f t="shared" si="275"/>
        <v>0.15422528850591166</v>
      </c>
      <c r="P2010" s="24">
        <v>80000</v>
      </c>
      <c r="Q2010" s="18">
        <f t="shared" si="269"/>
        <v>80000</v>
      </c>
      <c r="R2010" s="21">
        <f t="shared" si="276"/>
        <v>0.11250630217437269</v>
      </c>
    </row>
    <row r="2011" spans="1:18" ht="15.5" x14ac:dyDescent="0.45">
      <c r="A2011" s="12" t="s">
        <v>4066</v>
      </c>
      <c r="B2011" s="34" t="s">
        <v>4067</v>
      </c>
      <c r="C2011" s="33" t="s">
        <v>47</v>
      </c>
      <c r="D2011" s="15">
        <v>29231</v>
      </c>
      <c r="E2011" s="16">
        <f t="shared" si="273"/>
        <v>29669.465</v>
      </c>
      <c r="F2011" s="17">
        <f t="shared" si="274"/>
        <v>29669.465</v>
      </c>
      <c r="G2011" s="18">
        <f t="shared" si="270"/>
        <v>0</v>
      </c>
      <c r="H2011" s="18">
        <v>1</v>
      </c>
      <c r="I2011" s="19" t="s">
        <v>48</v>
      </c>
      <c r="J2011" s="19">
        <v>1</v>
      </c>
      <c r="K2011" s="26">
        <v>36000</v>
      </c>
      <c r="L2011" s="21">
        <f t="shared" si="271"/>
        <v>0.21336869404284842</v>
      </c>
      <c r="M2011" s="22">
        <v>34000</v>
      </c>
      <c r="N2011" s="23">
        <f t="shared" si="272"/>
        <v>34000</v>
      </c>
      <c r="O2011" s="21">
        <f t="shared" si="275"/>
        <v>0.14595932215157906</v>
      </c>
      <c r="P2011" s="24">
        <v>33000</v>
      </c>
      <c r="Q2011" s="18">
        <f t="shared" si="269"/>
        <v>33000</v>
      </c>
      <c r="R2011" s="21">
        <f t="shared" si="276"/>
        <v>0.11225463620594439</v>
      </c>
    </row>
    <row r="2012" spans="1:18" ht="15.5" x14ac:dyDescent="0.45">
      <c r="A2012" s="12" t="s">
        <v>4068</v>
      </c>
      <c r="B2012" s="34" t="s">
        <v>4069</v>
      </c>
      <c r="C2012" s="14" t="s">
        <v>47</v>
      </c>
      <c r="D2012" s="15">
        <v>209105</v>
      </c>
      <c r="E2012" s="16">
        <f t="shared" si="273"/>
        <v>212241.57500000001</v>
      </c>
      <c r="F2012" s="17">
        <f t="shared" si="274"/>
        <v>21224.157500000001</v>
      </c>
      <c r="G2012" s="18">
        <f t="shared" si="270"/>
        <v>0</v>
      </c>
      <c r="H2012" s="18">
        <v>10</v>
      </c>
      <c r="I2012" s="19" t="s">
        <v>29</v>
      </c>
      <c r="J2012" s="32">
        <v>10</v>
      </c>
      <c r="K2012" s="26">
        <v>25000</v>
      </c>
      <c r="L2012" s="21">
        <f t="shared" si="271"/>
        <v>0.17790305692935038</v>
      </c>
      <c r="M2012" s="22">
        <v>240000</v>
      </c>
      <c r="N2012" s="23">
        <f t="shared" si="272"/>
        <v>24000</v>
      </c>
      <c r="O2012" s="21">
        <f t="shared" si="275"/>
        <v>0.13078693465217636</v>
      </c>
      <c r="P2012" s="24">
        <v>235000</v>
      </c>
      <c r="Q2012" s="18">
        <f t="shared" si="269"/>
        <v>23500</v>
      </c>
      <c r="R2012" s="21">
        <f t="shared" si="276"/>
        <v>0.10722887351358935</v>
      </c>
    </row>
    <row r="2013" spans="1:18" ht="15.5" x14ac:dyDescent="0.45">
      <c r="A2013" s="12" t="s">
        <v>4070</v>
      </c>
      <c r="B2013" s="34" t="s">
        <v>4071</v>
      </c>
      <c r="C2013" s="14" t="s">
        <v>32</v>
      </c>
      <c r="D2013" s="15">
        <v>16300</v>
      </c>
      <c r="E2013" s="16">
        <f t="shared" si="273"/>
        <v>16544.5</v>
      </c>
      <c r="F2013" s="17">
        <f t="shared" si="274"/>
        <v>1654.45</v>
      </c>
      <c r="G2013" s="18">
        <f t="shared" si="270"/>
        <v>0</v>
      </c>
      <c r="H2013" s="18">
        <v>100</v>
      </c>
      <c r="I2013" s="19" t="s">
        <v>29</v>
      </c>
      <c r="J2013" s="19">
        <v>10</v>
      </c>
      <c r="K2013" s="26">
        <v>4000</v>
      </c>
      <c r="L2013" s="21">
        <f t="shared" si="271"/>
        <v>1.4177219015382756</v>
      </c>
      <c r="M2013" s="22">
        <v>22000</v>
      </c>
      <c r="N2013" s="23">
        <f t="shared" si="272"/>
        <v>2200</v>
      </c>
      <c r="O2013" s="21">
        <f t="shared" si="275"/>
        <v>0.32974704584605152</v>
      </c>
      <c r="P2013" s="24">
        <v>21000</v>
      </c>
      <c r="Q2013" s="18">
        <f t="shared" si="269"/>
        <v>2100</v>
      </c>
      <c r="R2013" s="21">
        <f t="shared" si="276"/>
        <v>0.26930399830759466</v>
      </c>
    </row>
    <row r="2014" spans="1:18" ht="15.5" x14ac:dyDescent="0.45">
      <c r="A2014" s="12" t="s">
        <v>4072</v>
      </c>
      <c r="B2014" s="25" t="s">
        <v>4073</v>
      </c>
      <c r="C2014" s="14" t="s">
        <v>24</v>
      </c>
      <c r="D2014" s="15">
        <v>5952</v>
      </c>
      <c r="E2014" s="16">
        <f t="shared" si="273"/>
        <v>6041.28</v>
      </c>
      <c r="F2014" s="17">
        <f t="shared" si="274"/>
        <v>6041.28</v>
      </c>
      <c r="G2014" s="18">
        <f t="shared" si="270"/>
        <v>0</v>
      </c>
      <c r="H2014" s="18">
        <v>100</v>
      </c>
      <c r="I2014" s="32" t="s">
        <v>48</v>
      </c>
      <c r="J2014" s="19">
        <v>1</v>
      </c>
      <c r="K2014" s="26">
        <v>10000</v>
      </c>
      <c r="L2014" s="21">
        <f t="shared" si="271"/>
        <v>0.65527835160760639</v>
      </c>
      <c r="M2014" s="22">
        <v>7000</v>
      </c>
      <c r="N2014" s="23">
        <f t="shared" si="272"/>
        <v>7000</v>
      </c>
      <c r="O2014" s="21">
        <f t="shared" si="275"/>
        <v>0.15869484612532447</v>
      </c>
      <c r="P2014" s="24">
        <v>6800</v>
      </c>
      <c r="Q2014" s="18">
        <f t="shared" si="269"/>
        <v>6800</v>
      </c>
      <c r="R2014" s="21">
        <f t="shared" si="276"/>
        <v>0.12558927909317236</v>
      </c>
    </row>
    <row r="2015" spans="1:18" ht="15.5" x14ac:dyDescent="0.45">
      <c r="A2015" s="12" t="s">
        <v>4074</v>
      </c>
      <c r="B2015" s="25" t="s">
        <v>4075</v>
      </c>
      <c r="C2015" s="14" t="s">
        <v>24</v>
      </c>
      <c r="D2015" s="15">
        <v>24360</v>
      </c>
      <c r="E2015" s="16">
        <f t="shared" si="273"/>
        <v>24725.4</v>
      </c>
      <c r="F2015" s="17">
        <f t="shared" si="274"/>
        <v>2472.54</v>
      </c>
      <c r="G2015" s="18">
        <f t="shared" si="270"/>
        <v>0</v>
      </c>
      <c r="H2015" s="18">
        <v>100</v>
      </c>
      <c r="I2015" s="19" t="s">
        <v>29</v>
      </c>
      <c r="J2015" s="32">
        <v>10</v>
      </c>
      <c r="K2015" s="26">
        <v>4000</v>
      </c>
      <c r="L2015" s="21">
        <f t="shared" si="271"/>
        <v>0.61776958107856705</v>
      </c>
      <c r="M2015" s="22">
        <v>28500</v>
      </c>
      <c r="N2015" s="23">
        <f t="shared" si="272"/>
        <v>2850</v>
      </c>
      <c r="O2015" s="21">
        <f t="shared" si="275"/>
        <v>0.15266082651847898</v>
      </c>
      <c r="P2015" s="40">
        <v>27500</v>
      </c>
      <c r="Q2015" s="18">
        <f t="shared" si="269"/>
        <v>2750</v>
      </c>
      <c r="R2015" s="21">
        <f t="shared" si="276"/>
        <v>0.11221658699151482</v>
      </c>
    </row>
    <row r="2016" spans="1:18" ht="15.5" x14ac:dyDescent="0.45">
      <c r="A2016" s="12" t="s">
        <v>4076</v>
      </c>
      <c r="B2016" s="25" t="s">
        <v>4077</v>
      </c>
      <c r="C2016" s="14" t="s">
        <v>32</v>
      </c>
      <c r="D2016" s="15">
        <v>155000</v>
      </c>
      <c r="E2016" s="16">
        <f t="shared" si="273"/>
        <v>157325</v>
      </c>
      <c r="F2016" s="17">
        <f t="shared" si="274"/>
        <v>7866.25</v>
      </c>
      <c r="G2016" s="18">
        <f t="shared" si="270"/>
        <v>0</v>
      </c>
      <c r="H2016" s="18">
        <v>100</v>
      </c>
      <c r="I2016" s="44" t="s">
        <v>215</v>
      </c>
      <c r="J2016" s="19">
        <v>20</v>
      </c>
      <c r="K2016" s="26">
        <v>10000</v>
      </c>
      <c r="L2016" s="21">
        <f t="shared" si="271"/>
        <v>0.27125377403464168</v>
      </c>
      <c r="M2016" s="22">
        <v>190000</v>
      </c>
      <c r="N2016" s="23">
        <f t="shared" si="272"/>
        <v>9500</v>
      </c>
      <c r="O2016" s="21">
        <f t="shared" si="275"/>
        <v>0.20769108533290959</v>
      </c>
      <c r="P2016" s="24">
        <v>180000</v>
      </c>
      <c r="Q2016" s="18">
        <f t="shared" ref="Q2016:Q2081" si="277">P2016/J2016</f>
        <v>9000</v>
      </c>
      <c r="R2016" s="21">
        <f t="shared" si="276"/>
        <v>0.14412839663117749</v>
      </c>
    </row>
    <row r="2017" spans="1:18" ht="15.5" x14ac:dyDescent="0.45">
      <c r="A2017" s="12" t="s">
        <v>4078</v>
      </c>
      <c r="B2017" s="25" t="s">
        <v>4079</v>
      </c>
      <c r="C2017" s="14" t="s">
        <v>32</v>
      </c>
      <c r="D2017" s="15">
        <v>9000</v>
      </c>
      <c r="E2017" s="16">
        <f t="shared" si="273"/>
        <v>9135</v>
      </c>
      <c r="F2017" s="17">
        <f t="shared" si="274"/>
        <v>913.5</v>
      </c>
      <c r="G2017" s="18">
        <f t="shared" si="270"/>
        <v>0</v>
      </c>
      <c r="H2017" s="18">
        <v>100</v>
      </c>
      <c r="I2017" s="19" t="s">
        <v>29</v>
      </c>
      <c r="J2017" s="32">
        <v>10</v>
      </c>
      <c r="K2017" s="26">
        <v>3000</v>
      </c>
      <c r="L2017" s="21">
        <f t="shared" si="271"/>
        <v>2.284072249589491</v>
      </c>
      <c r="M2017" s="22">
        <v>12000</v>
      </c>
      <c r="N2017" s="23">
        <f t="shared" si="272"/>
        <v>1200</v>
      </c>
      <c r="O2017" s="21">
        <f t="shared" si="275"/>
        <v>0.31362889983579639</v>
      </c>
      <c r="P2017" s="24">
        <v>11000</v>
      </c>
      <c r="Q2017" s="18">
        <f t="shared" si="277"/>
        <v>1100</v>
      </c>
      <c r="R2017" s="21">
        <f t="shared" si="276"/>
        <v>0.20415982484948003</v>
      </c>
    </row>
    <row r="2018" spans="1:18" ht="15.5" x14ac:dyDescent="0.45">
      <c r="A2018" s="12" t="s">
        <v>4080</v>
      </c>
      <c r="B2018" s="25" t="s">
        <v>4081</v>
      </c>
      <c r="C2018" s="14" t="s">
        <v>32</v>
      </c>
      <c r="D2018" s="15">
        <v>4500</v>
      </c>
      <c r="E2018" s="16">
        <f t="shared" si="273"/>
        <v>4567.5</v>
      </c>
      <c r="F2018" s="17">
        <f t="shared" si="274"/>
        <v>4567.5</v>
      </c>
      <c r="G2018" s="18">
        <f t="shared" si="270"/>
        <v>0</v>
      </c>
      <c r="H2018" s="18">
        <v>100</v>
      </c>
      <c r="I2018" s="19" t="s">
        <v>77</v>
      </c>
      <c r="J2018" s="19">
        <v>1</v>
      </c>
      <c r="K2018" s="26">
        <v>8000</v>
      </c>
      <c r="L2018" s="21">
        <f t="shared" si="271"/>
        <v>0.75150519978106189</v>
      </c>
      <c r="M2018" s="22">
        <v>6000</v>
      </c>
      <c r="N2018" s="23">
        <f t="shared" si="272"/>
        <v>6000</v>
      </c>
      <c r="O2018" s="21">
        <f t="shared" si="275"/>
        <v>0.31362889983579639</v>
      </c>
      <c r="P2018" s="24">
        <v>5500</v>
      </c>
      <c r="Q2018" s="18">
        <f t="shared" si="277"/>
        <v>5500</v>
      </c>
      <c r="R2018" s="21">
        <f t="shared" si="276"/>
        <v>0.20415982484948003</v>
      </c>
    </row>
    <row r="2019" spans="1:18" ht="15.5" x14ac:dyDescent="0.45">
      <c r="A2019" s="12" t="s">
        <v>4082</v>
      </c>
      <c r="B2019" s="25" t="s">
        <v>4083</v>
      </c>
      <c r="C2019" s="14" t="s">
        <v>32</v>
      </c>
      <c r="D2019" s="15">
        <v>7121</v>
      </c>
      <c r="E2019" s="16">
        <f t="shared" si="273"/>
        <v>7227.8149999999996</v>
      </c>
      <c r="F2019" s="17">
        <f t="shared" si="274"/>
        <v>7227.8149999999996</v>
      </c>
      <c r="G2019" s="18">
        <f t="shared" si="270"/>
        <v>0</v>
      </c>
      <c r="H2019" s="18">
        <v>100</v>
      </c>
      <c r="I2019" s="19" t="s">
        <v>33</v>
      </c>
      <c r="J2019" s="19">
        <v>1</v>
      </c>
      <c r="K2019" s="26">
        <v>10000</v>
      </c>
      <c r="L2019" s="21">
        <f t="shared" si="271"/>
        <v>0.38354398943525819</v>
      </c>
      <c r="M2019" s="22">
        <v>8700</v>
      </c>
      <c r="N2019" s="23">
        <f t="shared" si="272"/>
        <v>8700</v>
      </c>
      <c r="O2019" s="21">
        <f t="shared" si="275"/>
        <v>0.2036832708086746</v>
      </c>
      <c r="P2019" s="24">
        <v>8500</v>
      </c>
      <c r="Q2019" s="18">
        <f t="shared" si="277"/>
        <v>8500</v>
      </c>
      <c r="R2019" s="21">
        <f t="shared" si="276"/>
        <v>0.17601239101996946</v>
      </c>
    </row>
    <row r="2020" spans="1:18" ht="15.5" x14ac:dyDescent="0.45">
      <c r="A2020" s="12" t="s">
        <v>4084</v>
      </c>
      <c r="B2020" s="25" t="s">
        <v>4085</v>
      </c>
      <c r="C2020" s="14" t="s">
        <v>47</v>
      </c>
      <c r="D2020" s="15">
        <v>23206</v>
      </c>
      <c r="E2020" s="16">
        <f t="shared" si="273"/>
        <v>23554.09</v>
      </c>
      <c r="F2020" s="17">
        <f t="shared" si="274"/>
        <v>2355.4090000000001</v>
      </c>
      <c r="G2020" s="18">
        <f t="shared" si="270"/>
        <v>0</v>
      </c>
      <c r="H2020" s="18">
        <v>100</v>
      </c>
      <c r="I2020" s="19" t="s">
        <v>29</v>
      </c>
      <c r="J2020" s="28">
        <v>10</v>
      </c>
      <c r="K2020" s="26">
        <v>5000</v>
      </c>
      <c r="L2020" s="21">
        <f t="shared" si="271"/>
        <v>1.122773581997861</v>
      </c>
      <c r="M2020" s="22">
        <v>27500</v>
      </c>
      <c r="N2020" s="23">
        <f t="shared" si="272"/>
        <v>2750</v>
      </c>
      <c r="O2020" s="21">
        <f t="shared" si="275"/>
        <v>0.16752547009882354</v>
      </c>
      <c r="P2020" s="24">
        <v>26500</v>
      </c>
      <c r="Q2020" s="18">
        <f t="shared" si="277"/>
        <v>2650</v>
      </c>
      <c r="R2020" s="21">
        <f t="shared" si="276"/>
        <v>0.12506999845886632</v>
      </c>
    </row>
    <row r="2021" spans="1:18" ht="15.5" x14ac:dyDescent="0.45">
      <c r="A2021" s="12" t="s">
        <v>4086</v>
      </c>
      <c r="B2021" s="25" t="s">
        <v>4087</v>
      </c>
      <c r="C2021" s="14" t="s">
        <v>24</v>
      </c>
      <c r="D2021" s="15">
        <v>16000</v>
      </c>
      <c r="E2021" s="16">
        <f t="shared" si="273"/>
        <v>16240</v>
      </c>
      <c r="F2021" s="17">
        <f t="shared" si="274"/>
        <v>1624</v>
      </c>
      <c r="G2021" s="18">
        <f t="shared" si="270"/>
        <v>0</v>
      </c>
      <c r="H2021" s="18">
        <v>100</v>
      </c>
      <c r="I2021" s="19" t="s">
        <v>29</v>
      </c>
      <c r="J2021" s="19">
        <v>10</v>
      </c>
      <c r="K2021" s="26">
        <v>4000</v>
      </c>
      <c r="L2021" s="21">
        <f t="shared" si="271"/>
        <v>1.4630541871921183</v>
      </c>
      <c r="M2021" s="22">
        <v>19000</v>
      </c>
      <c r="N2021" s="23">
        <f t="shared" si="272"/>
        <v>1900</v>
      </c>
      <c r="O2021" s="21">
        <f t="shared" si="275"/>
        <v>0.16995073891625614</v>
      </c>
      <c r="P2021" s="24">
        <v>18000</v>
      </c>
      <c r="Q2021" s="18">
        <f t="shared" si="277"/>
        <v>1800</v>
      </c>
      <c r="R2021" s="21">
        <f t="shared" si="276"/>
        <v>0.10837438423645321</v>
      </c>
    </row>
    <row r="2022" spans="1:18" ht="15.5" x14ac:dyDescent="0.45">
      <c r="A2022" s="12" t="s">
        <v>4088</v>
      </c>
      <c r="B2022" s="25" t="s">
        <v>4089</v>
      </c>
      <c r="C2022" s="14" t="s">
        <v>10</v>
      </c>
      <c r="D2022" s="31">
        <v>59980</v>
      </c>
      <c r="E2022" s="16">
        <f t="shared" si="273"/>
        <v>60879.7</v>
      </c>
      <c r="F2022" s="17">
        <f t="shared" si="274"/>
        <v>60879.7</v>
      </c>
      <c r="G2022" s="18">
        <f t="shared" si="270"/>
        <v>0</v>
      </c>
      <c r="H2022" s="18">
        <v>300</v>
      </c>
      <c r="I2022" s="32" t="s">
        <v>11</v>
      </c>
      <c r="J2022" s="28">
        <v>1</v>
      </c>
      <c r="K2022" s="26">
        <v>73000</v>
      </c>
      <c r="L2022" s="21">
        <f t="shared" si="271"/>
        <v>0.19908606645564947</v>
      </c>
      <c r="M2022" s="22">
        <v>70000</v>
      </c>
      <c r="N2022" s="23">
        <f t="shared" si="272"/>
        <v>70000</v>
      </c>
      <c r="O2022" s="21">
        <f t="shared" si="275"/>
        <v>0.14980855687528033</v>
      </c>
      <c r="P2022" s="24">
        <v>70000</v>
      </c>
      <c r="Q2022" s="18">
        <f t="shared" si="277"/>
        <v>70000</v>
      </c>
      <c r="R2022" s="21">
        <f t="shared" si="276"/>
        <v>0.14980855687528033</v>
      </c>
    </row>
    <row r="2023" spans="1:18" ht="15.5" x14ac:dyDescent="0.45">
      <c r="A2023" s="12" t="s">
        <v>4090</v>
      </c>
      <c r="B2023" s="25" t="s">
        <v>4091</v>
      </c>
      <c r="C2023" s="14" t="s">
        <v>10</v>
      </c>
      <c r="D2023" s="15">
        <v>367365</v>
      </c>
      <c r="E2023" s="16">
        <f t="shared" si="273"/>
        <v>372875.47499999998</v>
      </c>
      <c r="F2023" s="17">
        <f t="shared" si="274"/>
        <v>372875.47499999998</v>
      </c>
      <c r="G2023" s="18">
        <f t="shared" si="270"/>
        <v>0</v>
      </c>
      <c r="H2023" s="18">
        <v>100</v>
      </c>
      <c r="I2023" s="19" t="s">
        <v>11</v>
      </c>
      <c r="J2023" s="44">
        <v>1</v>
      </c>
      <c r="K2023" s="26">
        <v>450000</v>
      </c>
      <c r="L2023" s="21">
        <f t="shared" si="271"/>
        <v>0.20683721556103959</v>
      </c>
      <c r="M2023" s="22">
        <v>430000</v>
      </c>
      <c r="N2023" s="23">
        <f t="shared" si="272"/>
        <v>430000</v>
      </c>
      <c r="O2023" s="21">
        <f t="shared" si="275"/>
        <v>0.15320000598054895</v>
      </c>
      <c r="P2023" s="24">
        <v>430000</v>
      </c>
      <c r="Q2023" s="18">
        <f t="shared" si="277"/>
        <v>430000</v>
      </c>
      <c r="R2023" s="21">
        <f t="shared" si="276"/>
        <v>0.15320000598054895</v>
      </c>
    </row>
    <row r="2024" spans="1:18" ht="15.5" x14ac:dyDescent="0.45">
      <c r="A2024" s="12" t="s">
        <v>4092</v>
      </c>
      <c r="B2024" s="25" t="s">
        <v>4093</v>
      </c>
      <c r="C2024" s="14" t="s">
        <v>32</v>
      </c>
      <c r="D2024" s="41">
        <v>25003</v>
      </c>
      <c r="E2024" s="16">
        <f t="shared" si="273"/>
        <v>25378.044999999998</v>
      </c>
      <c r="F2024" s="17">
        <f t="shared" si="274"/>
        <v>12689.022499999999</v>
      </c>
      <c r="G2024" s="18">
        <f t="shared" si="270"/>
        <v>0</v>
      </c>
      <c r="H2024" s="18">
        <v>100</v>
      </c>
      <c r="I2024" s="19" t="s">
        <v>29</v>
      </c>
      <c r="J2024" s="19">
        <v>2</v>
      </c>
      <c r="K2024" s="26">
        <v>15000</v>
      </c>
      <c r="L2024" s="21">
        <f t="shared" si="271"/>
        <v>0.18212415495362239</v>
      </c>
      <c r="M2024" s="22">
        <v>30000</v>
      </c>
      <c r="N2024" s="23">
        <f t="shared" si="272"/>
        <v>15000</v>
      </c>
      <c r="O2024" s="21">
        <f t="shared" si="275"/>
        <v>0.18212415495362239</v>
      </c>
      <c r="P2024" s="24">
        <v>29000</v>
      </c>
      <c r="Q2024" s="18">
        <f t="shared" si="277"/>
        <v>14500</v>
      </c>
      <c r="R2024" s="21">
        <f t="shared" si="276"/>
        <v>0.14272001645516832</v>
      </c>
    </row>
    <row r="2025" spans="1:18" ht="15.5" x14ac:dyDescent="0.45">
      <c r="A2025" s="131" t="s">
        <v>4094</v>
      </c>
      <c r="B2025" s="25" t="s">
        <v>4095</v>
      </c>
      <c r="C2025" s="14" t="s">
        <v>24</v>
      </c>
      <c r="D2025" s="41">
        <v>7214</v>
      </c>
      <c r="E2025" s="132">
        <f t="shared" si="273"/>
        <v>7322.21</v>
      </c>
      <c r="F2025" s="64">
        <f t="shared" si="274"/>
        <v>7322.21</v>
      </c>
      <c r="G2025" s="18">
        <f t="shared" si="270"/>
        <v>0</v>
      </c>
      <c r="H2025" s="18">
        <v>100</v>
      </c>
      <c r="I2025" s="65" t="s">
        <v>48</v>
      </c>
      <c r="J2025" s="65">
        <v>1</v>
      </c>
      <c r="K2025" s="49">
        <v>10000</v>
      </c>
      <c r="L2025" s="21">
        <f t="shared" si="271"/>
        <v>0.36570789420134087</v>
      </c>
      <c r="M2025" s="41">
        <v>9200</v>
      </c>
      <c r="N2025" s="23">
        <f t="shared" si="272"/>
        <v>9200</v>
      </c>
      <c r="O2025" s="21">
        <f t="shared" si="275"/>
        <v>0.2564512626652336</v>
      </c>
      <c r="P2025" s="62">
        <v>8800</v>
      </c>
      <c r="Q2025" s="18">
        <f t="shared" si="277"/>
        <v>8800</v>
      </c>
      <c r="R2025" s="21">
        <f t="shared" si="276"/>
        <v>0.20182294689717994</v>
      </c>
    </row>
    <row r="2026" spans="1:18" ht="15.5" x14ac:dyDescent="0.45">
      <c r="A2026" s="12" t="s">
        <v>4096</v>
      </c>
      <c r="B2026" s="25" t="s">
        <v>4097</v>
      </c>
      <c r="C2026" s="33" t="s">
        <v>24</v>
      </c>
      <c r="D2026" s="15">
        <v>28983</v>
      </c>
      <c r="E2026" s="16">
        <f t="shared" si="273"/>
        <v>29417.744999999999</v>
      </c>
      <c r="F2026" s="17">
        <f t="shared" si="274"/>
        <v>2941.7745</v>
      </c>
      <c r="G2026" s="18">
        <f t="shared" si="270"/>
        <v>0</v>
      </c>
      <c r="H2026" s="18">
        <v>100</v>
      </c>
      <c r="I2026" s="19" t="s">
        <v>29</v>
      </c>
      <c r="J2026" s="32">
        <v>10</v>
      </c>
      <c r="K2026" s="26">
        <v>4000</v>
      </c>
      <c r="L2026" s="21">
        <f t="shared" si="271"/>
        <v>0.35972352741517066</v>
      </c>
      <c r="M2026" s="22">
        <v>37000</v>
      </c>
      <c r="N2026" s="23">
        <f t="shared" si="272"/>
        <v>3700</v>
      </c>
      <c r="O2026" s="21">
        <f t="shared" si="275"/>
        <v>0.2577442628590329</v>
      </c>
      <c r="P2026" s="24">
        <v>36000</v>
      </c>
      <c r="Q2026" s="18">
        <f t="shared" si="277"/>
        <v>3600</v>
      </c>
      <c r="R2026" s="21">
        <f t="shared" si="276"/>
        <v>0.2237511746736536</v>
      </c>
    </row>
    <row r="2027" spans="1:18" ht="15.5" x14ac:dyDescent="0.45">
      <c r="A2027" s="12" t="s">
        <v>4098</v>
      </c>
      <c r="B2027" s="25" t="s">
        <v>4099</v>
      </c>
      <c r="C2027" s="14" t="s">
        <v>32</v>
      </c>
      <c r="D2027" s="15">
        <v>52200</v>
      </c>
      <c r="E2027" s="16">
        <f t="shared" si="273"/>
        <v>52983</v>
      </c>
      <c r="F2027" s="17">
        <f t="shared" si="274"/>
        <v>8830.5</v>
      </c>
      <c r="G2027" s="18">
        <f t="shared" si="270"/>
        <v>0</v>
      </c>
      <c r="H2027" s="18">
        <v>30</v>
      </c>
      <c r="I2027" s="19" t="s">
        <v>1115</v>
      </c>
      <c r="J2027" s="44">
        <v>6</v>
      </c>
      <c r="K2027" s="26">
        <v>11000</v>
      </c>
      <c r="L2027" s="21">
        <f t="shared" si="271"/>
        <v>0.24568257743049657</v>
      </c>
      <c r="M2027" s="22">
        <v>62000</v>
      </c>
      <c r="N2027" s="23">
        <f t="shared" si="272"/>
        <v>10333.333333333334</v>
      </c>
      <c r="O2027" s="21">
        <f t="shared" si="275"/>
        <v>0.17018666364683019</v>
      </c>
      <c r="P2027" s="24">
        <v>60000</v>
      </c>
      <c r="Q2027" s="18">
        <f t="shared" si="277"/>
        <v>10000</v>
      </c>
      <c r="R2027" s="21">
        <f t="shared" si="276"/>
        <v>0.13243870675499689</v>
      </c>
    </row>
    <row r="2028" spans="1:18" ht="15.5" x14ac:dyDescent="0.45">
      <c r="A2028" s="12" t="s">
        <v>4100</v>
      </c>
      <c r="B2028" s="25" t="s">
        <v>4101</v>
      </c>
      <c r="C2028" s="14" t="s">
        <v>32</v>
      </c>
      <c r="D2028" s="15">
        <v>5791</v>
      </c>
      <c r="E2028" s="16">
        <f t="shared" si="273"/>
        <v>5877.8649999999998</v>
      </c>
      <c r="F2028" s="17">
        <f t="shared" si="274"/>
        <v>5877.8649999999998</v>
      </c>
      <c r="G2028" s="18">
        <f t="shared" si="270"/>
        <v>0</v>
      </c>
      <c r="H2028" s="18">
        <v>100</v>
      </c>
      <c r="I2028" s="32" t="s">
        <v>48</v>
      </c>
      <c r="J2028" s="32">
        <v>1</v>
      </c>
      <c r="K2028" s="26">
        <v>8000</v>
      </c>
      <c r="L2028" s="21">
        <f t="shared" si="271"/>
        <v>0.36103840425052297</v>
      </c>
      <c r="M2028" s="22">
        <v>7200</v>
      </c>
      <c r="N2028" s="23">
        <f t="shared" si="272"/>
        <v>7200</v>
      </c>
      <c r="O2028" s="21">
        <f t="shared" si="275"/>
        <v>0.2249345638254707</v>
      </c>
      <c r="P2028" s="24">
        <v>7000</v>
      </c>
      <c r="Q2028" s="18">
        <f t="shared" si="277"/>
        <v>7000</v>
      </c>
      <c r="R2028" s="21">
        <f t="shared" si="276"/>
        <v>0.19090860371920762</v>
      </c>
    </row>
    <row r="2029" spans="1:18" ht="15.5" x14ac:dyDescent="0.45">
      <c r="A2029" s="12" t="s">
        <v>4102</v>
      </c>
      <c r="B2029" s="25" t="s">
        <v>4103</v>
      </c>
      <c r="C2029" s="14" t="s">
        <v>32</v>
      </c>
      <c r="D2029" s="15">
        <v>15000</v>
      </c>
      <c r="E2029" s="16">
        <f t="shared" si="273"/>
        <v>15225</v>
      </c>
      <c r="F2029" s="17">
        <f t="shared" si="274"/>
        <v>3045</v>
      </c>
      <c r="G2029" s="18">
        <f t="shared" si="270"/>
        <v>0</v>
      </c>
      <c r="H2029" s="18">
        <v>100</v>
      </c>
      <c r="I2029" s="19" t="s">
        <v>29</v>
      </c>
      <c r="J2029" s="32">
        <v>5</v>
      </c>
      <c r="K2029" s="26">
        <v>5000</v>
      </c>
      <c r="L2029" s="21">
        <f t="shared" si="271"/>
        <v>0.64203612479474548</v>
      </c>
      <c r="M2029" s="22">
        <v>18000</v>
      </c>
      <c r="N2029" s="23">
        <f t="shared" si="272"/>
        <v>3600</v>
      </c>
      <c r="O2029" s="21">
        <f t="shared" si="275"/>
        <v>0.18226600985221675</v>
      </c>
      <c r="P2029" s="24">
        <v>17000</v>
      </c>
      <c r="Q2029" s="18">
        <f t="shared" si="277"/>
        <v>3400</v>
      </c>
      <c r="R2029" s="21">
        <f t="shared" si="276"/>
        <v>0.11658456486042693</v>
      </c>
    </row>
    <row r="2030" spans="1:18" ht="15.5" x14ac:dyDescent="0.45">
      <c r="A2030" s="12" t="s">
        <v>4104</v>
      </c>
      <c r="B2030" s="25" t="s">
        <v>4105</v>
      </c>
      <c r="C2030" s="14" t="s">
        <v>32</v>
      </c>
      <c r="D2030" s="15">
        <v>58830</v>
      </c>
      <c r="E2030" s="16">
        <f t="shared" si="273"/>
        <v>59712.45</v>
      </c>
      <c r="F2030" s="17">
        <f t="shared" si="274"/>
        <v>5971.2449999999999</v>
      </c>
      <c r="G2030" s="18">
        <f t="shared" ref="G2030:G2093" si="278">F2030*T2030</f>
        <v>0</v>
      </c>
      <c r="H2030" s="18">
        <v>100</v>
      </c>
      <c r="I2030" s="19" t="s">
        <v>29</v>
      </c>
      <c r="J2030" s="19">
        <v>10</v>
      </c>
      <c r="K2030" s="26">
        <v>8000</v>
      </c>
      <c r="L2030" s="21">
        <f t="shared" ref="L2030:L2093" si="279">(K2030-F2030)/F2030</f>
        <v>0.3397541048809754</v>
      </c>
      <c r="M2030" s="22">
        <v>70000</v>
      </c>
      <c r="N2030" s="23">
        <f t="shared" si="272"/>
        <v>7000</v>
      </c>
      <c r="O2030" s="21">
        <f t="shared" si="275"/>
        <v>0.17228484177085351</v>
      </c>
      <c r="P2030" s="24">
        <v>67000</v>
      </c>
      <c r="Q2030" s="18">
        <f t="shared" si="277"/>
        <v>6700</v>
      </c>
      <c r="R2030" s="21">
        <f t="shared" si="276"/>
        <v>0.12204406283781692</v>
      </c>
    </row>
    <row r="2031" spans="1:18" ht="15.5" x14ac:dyDescent="0.45">
      <c r="A2031" s="12" t="s">
        <v>4106</v>
      </c>
      <c r="B2031" s="25" t="s">
        <v>4107</v>
      </c>
      <c r="C2031" s="14" t="s">
        <v>24</v>
      </c>
      <c r="D2031" s="15">
        <v>37962</v>
      </c>
      <c r="E2031" s="16">
        <f t="shared" si="273"/>
        <v>38531.43</v>
      </c>
      <c r="F2031" s="17">
        <f t="shared" si="274"/>
        <v>3210.9524999999999</v>
      </c>
      <c r="G2031" s="18">
        <f t="shared" si="278"/>
        <v>0</v>
      </c>
      <c r="H2031" s="18">
        <v>100</v>
      </c>
      <c r="I2031" s="19" t="s">
        <v>63</v>
      </c>
      <c r="J2031" s="19">
        <v>12</v>
      </c>
      <c r="K2031" s="26">
        <v>4000</v>
      </c>
      <c r="L2031" s="21">
        <f t="shared" si="279"/>
        <v>0.24573627295950351</v>
      </c>
      <c r="M2031" s="22">
        <v>45000</v>
      </c>
      <c r="N2031" s="23">
        <f t="shared" si="272"/>
        <v>3750</v>
      </c>
      <c r="O2031" s="21">
        <f t="shared" si="275"/>
        <v>0.16787775589953452</v>
      </c>
      <c r="P2031" s="24">
        <v>45000</v>
      </c>
      <c r="Q2031" s="18">
        <f t="shared" si="277"/>
        <v>3750</v>
      </c>
      <c r="R2031" s="21">
        <f t="shared" si="276"/>
        <v>0.16787775589953452</v>
      </c>
    </row>
    <row r="2032" spans="1:18" ht="15.5" x14ac:dyDescent="0.45">
      <c r="A2032" s="12" t="s">
        <v>4108</v>
      </c>
      <c r="B2032" s="25" t="s">
        <v>4109</v>
      </c>
      <c r="C2032" s="14" t="s">
        <v>32</v>
      </c>
      <c r="D2032" s="15">
        <v>14401</v>
      </c>
      <c r="E2032" s="16">
        <f t="shared" si="273"/>
        <v>14617.014999999999</v>
      </c>
      <c r="F2032" s="17">
        <f t="shared" si="274"/>
        <v>1461.7014999999999</v>
      </c>
      <c r="G2032" s="18">
        <f t="shared" si="278"/>
        <v>0</v>
      </c>
      <c r="H2032" s="18">
        <v>100</v>
      </c>
      <c r="I2032" s="19" t="s">
        <v>29</v>
      </c>
      <c r="J2032" s="32">
        <v>10</v>
      </c>
      <c r="K2032" s="26">
        <v>3000</v>
      </c>
      <c r="L2032" s="21">
        <f t="shared" si="279"/>
        <v>1.052402628033152</v>
      </c>
      <c r="M2032" s="22">
        <v>25000</v>
      </c>
      <c r="N2032" s="23">
        <f t="shared" si="272"/>
        <v>2500</v>
      </c>
      <c r="O2032" s="21">
        <f t="shared" si="275"/>
        <v>0.71033552336095995</v>
      </c>
      <c r="P2032" s="24">
        <v>22000</v>
      </c>
      <c r="Q2032" s="18">
        <f t="shared" si="277"/>
        <v>2200</v>
      </c>
      <c r="R2032" s="21">
        <f t="shared" si="276"/>
        <v>0.50509526055764475</v>
      </c>
    </row>
    <row r="2033" spans="1:18" ht="15.5" x14ac:dyDescent="0.45">
      <c r="A2033" s="12" t="s">
        <v>4110</v>
      </c>
      <c r="B2033" s="25" t="s">
        <v>4111</v>
      </c>
      <c r="C2033" s="14" t="s">
        <v>32</v>
      </c>
      <c r="D2033" s="15">
        <v>25000</v>
      </c>
      <c r="E2033" s="16">
        <f t="shared" si="273"/>
        <v>25375</v>
      </c>
      <c r="F2033" s="17">
        <f t="shared" si="274"/>
        <v>2537.5</v>
      </c>
      <c r="G2033" s="18">
        <f t="shared" si="278"/>
        <v>0</v>
      </c>
      <c r="H2033" s="18">
        <v>100</v>
      </c>
      <c r="I2033" s="19" t="s">
        <v>29</v>
      </c>
      <c r="J2033" s="28">
        <v>10</v>
      </c>
      <c r="K2033" s="26">
        <v>4000</v>
      </c>
      <c r="L2033" s="21">
        <f t="shared" si="279"/>
        <v>0.57635467980295563</v>
      </c>
      <c r="M2033" s="22">
        <v>32000</v>
      </c>
      <c r="N2033" s="23">
        <f t="shared" si="272"/>
        <v>3200</v>
      </c>
      <c r="O2033" s="21">
        <f t="shared" si="275"/>
        <v>0.26108374384236455</v>
      </c>
      <c r="P2033" s="24">
        <v>30000</v>
      </c>
      <c r="Q2033" s="18">
        <f t="shared" si="277"/>
        <v>3000</v>
      </c>
      <c r="R2033" s="21">
        <f t="shared" si="276"/>
        <v>0.18226600985221675</v>
      </c>
    </row>
    <row r="2034" spans="1:18" ht="15.5" x14ac:dyDescent="0.45">
      <c r="A2034" s="12" t="s">
        <v>4112</v>
      </c>
      <c r="B2034" s="25" t="s">
        <v>4113</v>
      </c>
      <c r="C2034" s="14" t="s">
        <v>47</v>
      </c>
      <c r="D2034" s="15">
        <v>4595</v>
      </c>
      <c r="E2034" s="16">
        <f t="shared" si="273"/>
        <v>4663.9250000000002</v>
      </c>
      <c r="F2034" s="17">
        <f t="shared" si="274"/>
        <v>4663.9250000000002</v>
      </c>
      <c r="G2034" s="18">
        <f t="shared" si="278"/>
        <v>0</v>
      </c>
      <c r="H2034" s="18">
        <v>100</v>
      </c>
      <c r="I2034" s="32" t="s">
        <v>48</v>
      </c>
      <c r="J2034" s="28">
        <v>1</v>
      </c>
      <c r="K2034" s="26">
        <v>10000</v>
      </c>
      <c r="L2034" s="21">
        <f t="shared" si="279"/>
        <v>1.1441168114838896</v>
      </c>
      <c r="M2034" s="22">
        <v>8200</v>
      </c>
      <c r="N2034" s="23">
        <f t="shared" si="272"/>
        <v>8200</v>
      </c>
      <c r="O2034" s="21">
        <f t="shared" si="275"/>
        <v>0.75817578541678943</v>
      </c>
      <c r="P2034" s="24">
        <v>8000</v>
      </c>
      <c r="Q2034" s="18">
        <f t="shared" si="277"/>
        <v>8000</v>
      </c>
      <c r="R2034" s="21">
        <f t="shared" si="276"/>
        <v>0.71529344918711169</v>
      </c>
    </row>
    <row r="2035" spans="1:18" ht="15.5" x14ac:dyDescent="0.45">
      <c r="A2035" s="12" t="s">
        <v>4114</v>
      </c>
      <c r="B2035" s="38" t="s">
        <v>4115</v>
      </c>
      <c r="C2035" s="14" t="s">
        <v>47</v>
      </c>
      <c r="D2035" s="15">
        <v>5000</v>
      </c>
      <c r="E2035" s="16">
        <f t="shared" si="273"/>
        <v>5075</v>
      </c>
      <c r="F2035" s="17">
        <f t="shared" si="274"/>
        <v>5075</v>
      </c>
      <c r="G2035" s="18">
        <f t="shared" si="278"/>
        <v>0</v>
      </c>
      <c r="H2035" s="18">
        <v>100</v>
      </c>
      <c r="I2035" s="32" t="s">
        <v>48</v>
      </c>
      <c r="J2035" s="32">
        <v>1</v>
      </c>
      <c r="K2035" s="26">
        <v>9000</v>
      </c>
      <c r="L2035" s="21">
        <f t="shared" si="279"/>
        <v>0.77339901477832518</v>
      </c>
      <c r="M2035" s="22">
        <v>7000</v>
      </c>
      <c r="N2035" s="23">
        <f t="shared" si="272"/>
        <v>7000</v>
      </c>
      <c r="O2035" s="21">
        <f t="shared" si="275"/>
        <v>0.37931034482758619</v>
      </c>
      <c r="P2035" s="24">
        <v>6800</v>
      </c>
      <c r="Q2035" s="18">
        <f t="shared" si="277"/>
        <v>6800</v>
      </c>
      <c r="R2035" s="21">
        <f t="shared" si="276"/>
        <v>0.33990147783251229</v>
      </c>
    </row>
    <row r="2036" spans="1:18" ht="15.5" x14ac:dyDescent="0.45">
      <c r="A2036" s="12" t="s">
        <v>4116</v>
      </c>
      <c r="B2036" s="25" t="s">
        <v>4117</v>
      </c>
      <c r="C2036" s="14" t="s">
        <v>24</v>
      </c>
      <c r="D2036" s="15">
        <v>5099</v>
      </c>
      <c r="E2036" s="16">
        <f t="shared" si="273"/>
        <v>5175.4849999999997</v>
      </c>
      <c r="F2036" s="17">
        <f t="shared" si="274"/>
        <v>5175.4849999999997</v>
      </c>
      <c r="G2036" s="18">
        <f t="shared" si="278"/>
        <v>0</v>
      </c>
      <c r="H2036" s="18">
        <v>100</v>
      </c>
      <c r="I2036" s="32" t="s">
        <v>48</v>
      </c>
      <c r="J2036" s="91">
        <v>1</v>
      </c>
      <c r="K2036" s="26">
        <v>10000</v>
      </c>
      <c r="L2036" s="21">
        <f t="shared" si="279"/>
        <v>0.9321860656537504</v>
      </c>
      <c r="M2036" s="22">
        <v>6200</v>
      </c>
      <c r="N2036" s="23">
        <f t="shared" si="272"/>
        <v>6200</v>
      </c>
      <c r="O2036" s="21">
        <f t="shared" si="275"/>
        <v>0.19795536070532527</v>
      </c>
      <c r="P2036" s="24">
        <v>5800</v>
      </c>
      <c r="Q2036" s="18">
        <f t="shared" si="277"/>
        <v>5800</v>
      </c>
      <c r="R2036" s="21">
        <f t="shared" si="276"/>
        <v>0.12066791807917526</v>
      </c>
    </row>
    <row r="2037" spans="1:18" ht="15.5" x14ac:dyDescent="0.45">
      <c r="A2037" s="12" t="s">
        <v>4118</v>
      </c>
      <c r="B2037" s="25" t="s">
        <v>4119</v>
      </c>
      <c r="C2037" s="14" t="s">
        <v>24</v>
      </c>
      <c r="D2037" s="15">
        <v>23175</v>
      </c>
      <c r="E2037" s="16">
        <f t="shared" si="273"/>
        <v>23522.625</v>
      </c>
      <c r="F2037" s="17">
        <f t="shared" si="274"/>
        <v>2352.2624999999998</v>
      </c>
      <c r="G2037" s="18">
        <f t="shared" si="278"/>
        <v>0</v>
      </c>
      <c r="H2037" s="18">
        <v>100</v>
      </c>
      <c r="I2037" s="19" t="s">
        <v>29</v>
      </c>
      <c r="J2037" s="28">
        <v>10</v>
      </c>
      <c r="K2037" s="26">
        <v>4000</v>
      </c>
      <c r="L2037" s="21">
        <f t="shared" si="279"/>
        <v>0.70049048522433199</v>
      </c>
      <c r="M2037" s="22">
        <v>29000</v>
      </c>
      <c r="N2037" s="23">
        <f t="shared" si="272"/>
        <v>2900</v>
      </c>
      <c r="O2037" s="21">
        <f t="shared" si="275"/>
        <v>0.23285560178764073</v>
      </c>
      <c r="P2037" s="24">
        <v>27000</v>
      </c>
      <c r="Q2037" s="18">
        <f t="shared" si="277"/>
        <v>2700</v>
      </c>
      <c r="R2037" s="21">
        <f t="shared" si="276"/>
        <v>0.1478310775264241</v>
      </c>
    </row>
    <row r="2038" spans="1:18" ht="15.5" x14ac:dyDescent="0.45">
      <c r="A2038" s="12" t="s">
        <v>4120</v>
      </c>
      <c r="B2038" s="25" t="s">
        <v>4121</v>
      </c>
      <c r="C2038" s="14" t="s">
        <v>24</v>
      </c>
      <c r="D2038" s="15">
        <v>24934</v>
      </c>
      <c r="E2038" s="16">
        <f t="shared" si="273"/>
        <v>25308.01</v>
      </c>
      <c r="F2038" s="17">
        <f t="shared" si="274"/>
        <v>2530.8009999999999</v>
      </c>
      <c r="G2038" s="18">
        <f t="shared" si="278"/>
        <v>0</v>
      </c>
      <c r="H2038" s="18">
        <v>100</v>
      </c>
      <c r="I2038" s="19" t="s">
        <v>29</v>
      </c>
      <c r="J2038" s="19">
        <v>10</v>
      </c>
      <c r="K2038" s="26">
        <v>4000</v>
      </c>
      <c r="L2038" s="21">
        <f t="shared" si="279"/>
        <v>0.580527271800509</v>
      </c>
      <c r="M2038" s="22">
        <v>30000</v>
      </c>
      <c r="N2038" s="23">
        <f t="shared" si="272"/>
        <v>3000</v>
      </c>
      <c r="O2038" s="21">
        <f t="shared" si="275"/>
        <v>0.18539545385038178</v>
      </c>
      <c r="P2038" s="24">
        <v>28500</v>
      </c>
      <c r="Q2038" s="18">
        <f t="shared" si="277"/>
        <v>2850</v>
      </c>
      <c r="R2038" s="21">
        <f t="shared" si="276"/>
        <v>0.12612568115786271</v>
      </c>
    </row>
    <row r="2039" spans="1:18" ht="15.5" x14ac:dyDescent="0.45">
      <c r="A2039" s="12" t="s">
        <v>4122</v>
      </c>
      <c r="B2039" s="25" t="s">
        <v>4123</v>
      </c>
      <c r="C2039" s="14" t="s">
        <v>32</v>
      </c>
      <c r="D2039" s="15">
        <v>6655</v>
      </c>
      <c r="E2039" s="16">
        <f t="shared" si="273"/>
        <v>6754.8249999999998</v>
      </c>
      <c r="F2039" s="17">
        <f t="shared" si="274"/>
        <v>6754.8249999999998</v>
      </c>
      <c r="G2039" s="18">
        <f t="shared" si="278"/>
        <v>0</v>
      </c>
      <c r="H2039" s="18">
        <v>2</v>
      </c>
      <c r="I2039" s="28" t="s">
        <v>33</v>
      </c>
      <c r="J2039" s="19">
        <v>1</v>
      </c>
      <c r="K2039" s="26">
        <v>10000</v>
      </c>
      <c r="L2039" s="21">
        <f t="shared" si="279"/>
        <v>0.48042325300803501</v>
      </c>
      <c r="M2039" s="22">
        <v>8000</v>
      </c>
      <c r="N2039" s="23">
        <f t="shared" si="272"/>
        <v>8000</v>
      </c>
      <c r="O2039" s="21">
        <f t="shared" si="275"/>
        <v>0.18433860240642802</v>
      </c>
      <c r="P2039" s="94">
        <v>7700</v>
      </c>
      <c r="Q2039" s="18">
        <f t="shared" si="277"/>
        <v>7700</v>
      </c>
      <c r="R2039" s="21">
        <f t="shared" si="276"/>
        <v>0.13992590481618697</v>
      </c>
    </row>
    <row r="2040" spans="1:18" ht="15.5" x14ac:dyDescent="0.45">
      <c r="A2040" s="12" t="s">
        <v>4124</v>
      </c>
      <c r="B2040" s="25" t="s">
        <v>4125</v>
      </c>
      <c r="C2040" s="14" t="s">
        <v>47</v>
      </c>
      <c r="D2040" s="15">
        <v>12079</v>
      </c>
      <c r="E2040" s="16">
        <f t="shared" si="273"/>
        <v>12260.184999999999</v>
      </c>
      <c r="F2040" s="17">
        <f t="shared" si="274"/>
        <v>12260.184999999999</v>
      </c>
      <c r="G2040" s="18">
        <f t="shared" si="278"/>
        <v>0</v>
      </c>
      <c r="H2040" s="18">
        <v>4</v>
      </c>
      <c r="I2040" s="19" t="s">
        <v>586</v>
      </c>
      <c r="J2040" s="28">
        <v>1</v>
      </c>
      <c r="K2040" s="26">
        <v>15000</v>
      </c>
      <c r="L2040" s="21">
        <f t="shared" si="279"/>
        <v>0.22347256587074343</v>
      </c>
      <c r="M2040" s="22">
        <v>14000</v>
      </c>
      <c r="N2040" s="23">
        <f t="shared" si="272"/>
        <v>14000</v>
      </c>
      <c r="O2040" s="21">
        <f t="shared" si="275"/>
        <v>0.1419077281460272</v>
      </c>
      <c r="P2040" s="24">
        <v>14000</v>
      </c>
      <c r="Q2040" s="18">
        <f t="shared" si="277"/>
        <v>14000</v>
      </c>
      <c r="R2040" s="21">
        <f t="shared" si="276"/>
        <v>0.1419077281460272</v>
      </c>
    </row>
    <row r="2041" spans="1:18" ht="15.5" x14ac:dyDescent="0.45">
      <c r="A2041" s="12" t="s">
        <v>4126</v>
      </c>
      <c r="B2041" s="25" t="s">
        <v>4127</v>
      </c>
      <c r="C2041" s="14" t="s">
        <v>24</v>
      </c>
      <c r="D2041" s="15">
        <v>8500</v>
      </c>
      <c r="E2041" s="16">
        <f t="shared" si="273"/>
        <v>8627.5</v>
      </c>
      <c r="F2041" s="17">
        <f t="shared" si="274"/>
        <v>8627.5</v>
      </c>
      <c r="G2041" s="18">
        <f t="shared" si="278"/>
        <v>0</v>
      </c>
      <c r="H2041" s="18">
        <v>100</v>
      </c>
      <c r="I2041" s="32" t="s">
        <v>48</v>
      </c>
      <c r="J2041" s="32">
        <v>1</v>
      </c>
      <c r="K2041" s="26">
        <v>16000</v>
      </c>
      <c r="L2041" s="21">
        <f t="shared" si="279"/>
        <v>0.85453491741524201</v>
      </c>
      <c r="M2041" s="22">
        <v>11000</v>
      </c>
      <c r="N2041" s="23">
        <f t="shared" si="272"/>
        <v>11000</v>
      </c>
      <c r="O2041" s="21">
        <f t="shared" si="275"/>
        <v>0.27499275572297882</v>
      </c>
      <c r="P2041" s="94">
        <v>10500</v>
      </c>
      <c r="Q2041" s="18">
        <f t="shared" si="277"/>
        <v>10500</v>
      </c>
      <c r="R2041" s="21">
        <f t="shared" si="276"/>
        <v>0.21703853955375255</v>
      </c>
    </row>
    <row r="2042" spans="1:18" ht="15.5" x14ac:dyDescent="0.45">
      <c r="A2042" s="12" t="s">
        <v>4128</v>
      </c>
      <c r="B2042" s="25" t="s">
        <v>4129</v>
      </c>
      <c r="C2042" s="14" t="s">
        <v>32</v>
      </c>
      <c r="D2042" s="15">
        <f>136530</f>
        <v>136530</v>
      </c>
      <c r="E2042" s="16">
        <f t="shared" si="273"/>
        <v>138577.95000000001</v>
      </c>
      <c r="F2042" s="17">
        <f t="shared" si="274"/>
        <v>5543.1180000000004</v>
      </c>
      <c r="G2042" s="18">
        <f t="shared" si="278"/>
        <v>0</v>
      </c>
      <c r="H2042" s="18">
        <v>25</v>
      </c>
      <c r="I2042" s="28" t="s">
        <v>29</v>
      </c>
      <c r="J2042" s="19">
        <v>25</v>
      </c>
      <c r="K2042" s="26">
        <v>7000</v>
      </c>
      <c r="L2042" s="21">
        <f t="shared" si="279"/>
        <v>0.26282716694827701</v>
      </c>
      <c r="M2042" s="22">
        <v>160000</v>
      </c>
      <c r="N2042" s="23">
        <f t="shared" si="272"/>
        <v>6400</v>
      </c>
      <c r="O2042" s="21">
        <f t="shared" si="275"/>
        <v>0.15458483835271042</v>
      </c>
      <c r="P2042" s="94">
        <v>155000</v>
      </c>
      <c r="Q2042" s="18">
        <f t="shared" si="277"/>
        <v>6200</v>
      </c>
      <c r="R2042" s="21">
        <f t="shared" si="276"/>
        <v>0.11850406215418822</v>
      </c>
    </row>
    <row r="2043" spans="1:18" ht="15.5" x14ac:dyDescent="0.45">
      <c r="A2043" s="12" t="s">
        <v>4130</v>
      </c>
      <c r="B2043" s="25" t="s">
        <v>4131</v>
      </c>
      <c r="C2043" s="14" t="s">
        <v>47</v>
      </c>
      <c r="D2043" s="15">
        <v>13000</v>
      </c>
      <c r="E2043" s="16">
        <f t="shared" si="273"/>
        <v>13195</v>
      </c>
      <c r="F2043" s="17">
        <f t="shared" si="274"/>
        <v>13195</v>
      </c>
      <c r="G2043" s="18">
        <f t="shared" si="278"/>
        <v>0</v>
      </c>
      <c r="H2043" s="18">
        <v>1</v>
      </c>
      <c r="I2043" s="28" t="s">
        <v>77</v>
      </c>
      <c r="J2043" s="19">
        <v>1</v>
      </c>
      <c r="K2043" s="26">
        <v>20000</v>
      </c>
      <c r="L2043" s="21">
        <f t="shared" si="279"/>
        <v>0.5157256536566881</v>
      </c>
      <c r="M2043" s="22">
        <v>17000</v>
      </c>
      <c r="N2043" s="23">
        <f t="shared" si="272"/>
        <v>17000</v>
      </c>
      <c r="O2043" s="21">
        <f t="shared" si="275"/>
        <v>0.2883668056081849</v>
      </c>
      <c r="P2043" s="94">
        <v>16000</v>
      </c>
      <c r="Q2043" s="18">
        <f t="shared" si="277"/>
        <v>16000</v>
      </c>
      <c r="R2043" s="21">
        <f t="shared" si="276"/>
        <v>0.21258052292535051</v>
      </c>
    </row>
    <row r="2044" spans="1:18" ht="15.5" x14ac:dyDescent="0.45">
      <c r="A2044" s="12" t="s">
        <v>4132</v>
      </c>
      <c r="B2044" s="25" t="s">
        <v>4133</v>
      </c>
      <c r="C2044" s="14" t="s">
        <v>47</v>
      </c>
      <c r="D2044" s="15">
        <v>22378</v>
      </c>
      <c r="E2044" s="16">
        <f t="shared" si="273"/>
        <v>22713.67</v>
      </c>
      <c r="F2044" s="17">
        <f t="shared" si="274"/>
        <v>2271.3669999999997</v>
      </c>
      <c r="G2044" s="18">
        <f t="shared" si="278"/>
        <v>0</v>
      </c>
      <c r="H2044" s="18">
        <v>100</v>
      </c>
      <c r="I2044" s="28" t="s">
        <v>29</v>
      </c>
      <c r="J2044" s="19">
        <v>10</v>
      </c>
      <c r="K2044" s="26">
        <v>5000</v>
      </c>
      <c r="L2044" s="21">
        <f t="shared" si="279"/>
        <v>1.2013175325695937</v>
      </c>
      <c r="M2044" s="22">
        <v>28000</v>
      </c>
      <c r="N2044" s="23">
        <f t="shared" si="272"/>
        <v>2800</v>
      </c>
      <c r="O2044" s="21">
        <f t="shared" si="275"/>
        <v>0.23273781823897252</v>
      </c>
      <c r="P2044" s="94">
        <v>27000</v>
      </c>
      <c r="Q2044" s="18">
        <f t="shared" si="277"/>
        <v>2700</v>
      </c>
      <c r="R2044" s="21">
        <f t="shared" si="276"/>
        <v>0.18871146758758064</v>
      </c>
    </row>
    <row r="2045" spans="1:18" ht="15.5" x14ac:dyDescent="0.45">
      <c r="A2045" s="12" t="s">
        <v>4134</v>
      </c>
      <c r="B2045" s="25" t="s">
        <v>4135</v>
      </c>
      <c r="C2045" s="14" t="s">
        <v>24</v>
      </c>
      <c r="D2045" s="15">
        <v>24975</v>
      </c>
      <c r="E2045" s="16">
        <f t="shared" si="273"/>
        <v>25349.625</v>
      </c>
      <c r="F2045" s="17">
        <f t="shared" si="274"/>
        <v>25349.625</v>
      </c>
      <c r="G2045" s="18">
        <f t="shared" si="278"/>
        <v>0</v>
      </c>
      <c r="H2045" s="18">
        <v>1</v>
      </c>
      <c r="I2045" s="28" t="s">
        <v>48</v>
      </c>
      <c r="J2045" s="19">
        <v>1</v>
      </c>
      <c r="K2045" s="26">
        <v>32000</v>
      </c>
      <c r="L2045" s="21">
        <f t="shared" si="279"/>
        <v>0.26234608993229686</v>
      </c>
      <c r="M2045" s="22">
        <v>30000</v>
      </c>
      <c r="N2045" s="23">
        <f t="shared" si="272"/>
        <v>30000</v>
      </c>
      <c r="O2045" s="21">
        <f t="shared" si="275"/>
        <v>0.18344945931152828</v>
      </c>
      <c r="P2045" s="94">
        <v>29000</v>
      </c>
      <c r="Q2045" s="18">
        <f t="shared" si="277"/>
        <v>29000</v>
      </c>
      <c r="R2045" s="21">
        <f t="shared" si="276"/>
        <v>0.144001144001144</v>
      </c>
    </row>
    <row r="2046" spans="1:18" ht="15.5" x14ac:dyDescent="0.45">
      <c r="A2046" s="12" t="s">
        <v>4136</v>
      </c>
      <c r="B2046" s="25" t="s">
        <v>4137</v>
      </c>
      <c r="C2046" s="14" t="s">
        <v>32</v>
      </c>
      <c r="D2046" s="15">
        <v>31902</v>
      </c>
      <c r="E2046" s="16">
        <f t="shared" si="273"/>
        <v>32380.53</v>
      </c>
      <c r="F2046" s="17">
        <f t="shared" si="274"/>
        <v>3238.0529999999999</v>
      </c>
      <c r="G2046" s="18">
        <f t="shared" si="278"/>
        <v>0</v>
      </c>
      <c r="H2046" s="18">
        <v>100</v>
      </c>
      <c r="I2046" s="19" t="s">
        <v>29</v>
      </c>
      <c r="J2046" s="32">
        <v>10</v>
      </c>
      <c r="K2046" s="26">
        <v>5000</v>
      </c>
      <c r="L2046" s="21">
        <f t="shared" si="279"/>
        <v>0.54413778897380627</v>
      </c>
      <c r="M2046" s="22">
        <v>38000</v>
      </c>
      <c r="N2046" s="23">
        <f t="shared" si="272"/>
        <v>3800</v>
      </c>
      <c r="O2046" s="21">
        <f t="shared" si="275"/>
        <v>0.17354471962009274</v>
      </c>
      <c r="P2046" s="24">
        <v>36000</v>
      </c>
      <c r="Q2046" s="18">
        <f t="shared" si="277"/>
        <v>3600</v>
      </c>
      <c r="R2046" s="21">
        <f t="shared" si="276"/>
        <v>0.11177920806114049</v>
      </c>
    </row>
    <row r="2047" spans="1:18" ht="15.5" x14ac:dyDescent="0.45">
      <c r="A2047" s="12" t="s">
        <v>4138</v>
      </c>
      <c r="B2047" s="25" t="s">
        <v>4139</v>
      </c>
      <c r="C2047" s="14" t="s">
        <v>24</v>
      </c>
      <c r="D2047" s="15">
        <v>18981</v>
      </c>
      <c r="E2047" s="16">
        <f t="shared" si="273"/>
        <v>19265.715</v>
      </c>
      <c r="F2047" s="17">
        <f t="shared" si="274"/>
        <v>3853.143</v>
      </c>
      <c r="G2047" s="18">
        <f t="shared" si="278"/>
        <v>0</v>
      </c>
      <c r="H2047" s="18">
        <v>10</v>
      </c>
      <c r="I2047" s="19" t="s">
        <v>92</v>
      </c>
      <c r="J2047" s="19">
        <v>5</v>
      </c>
      <c r="K2047" s="26">
        <v>5000</v>
      </c>
      <c r="L2047" s="21">
        <f t="shared" si="279"/>
        <v>0.29764195099948276</v>
      </c>
      <c r="M2047" s="22">
        <v>25000</v>
      </c>
      <c r="N2047" s="23">
        <f t="shared" si="272"/>
        <v>5000</v>
      </c>
      <c r="O2047" s="21">
        <f t="shared" si="275"/>
        <v>0.29764195099948276</v>
      </c>
      <c r="P2047" s="24">
        <v>22000</v>
      </c>
      <c r="Q2047" s="18">
        <f t="shared" si="277"/>
        <v>4400</v>
      </c>
      <c r="R2047" s="21">
        <f t="shared" si="276"/>
        <v>0.14192491687954481</v>
      </c>
    </row>
    <row r="2048" spans="1:18" ht="15.5" x14ac:dyDescent="0.45">
      <c r="A2048" s="12" t="s">
        <v>4140</v>
      </c>
      <c r="B2048" s="25" t="s">
        <v>4141</v>
      </c>
      <c r="C2048" s="14" t="s">
        <v>32</v>
      </c>
      <c r="D2048" s="15">
        <v>50872</v>
      </c>
      <c r="E2048" s="16">
        <f t="shared" si="273"/>
        <v>51635.08</v>
      </c>
      <c r="F2048" s="17">
        <f t="shared" si="274"/>
        <v>5163.5079999999998</v>
      </c>
      <c r="G2048" s="18">
        <f t="shared" si="278"/>
        <v>0</v>
      </c>
      <c r="H2048" s="18">
        <v>100</v>
      </c>
      <c r="I2048" s="19" t="s">
        <v>29</v>
      </c>
      <c r="J2048" s="32">
        <v>10</v>
      </c>
      <c r="K2048" s="26">
        <v>10000</v>
      </c>
      <c r="L2048" s="21">
        <f t="shared" si="279"/>
        <v>0.93666786223629372</v>
      </c>
      <c r="M2048" s="22">
        <v>60000</v>
      </c>
      <c r="N2048" s="23">
        <f t="shared" si="272"/>
        <v>6000</v>
      </c>
      <c r="O2048" s="21">
        <f t="shared" si="275"/>
        <v>0.16200071734177621</v>
      </c>
      <c r="P2048" s="24">
        <v>58000</v>
      </c>
      <c r="Q2048" s="18">
        <f t="shared" si="277"/>
        <v>5800</v>
      </c>
      <c r="R2048" s="21">
        <f t="shared" si="276"/>
        <v>0.12326736009705035</v>
      </c>
    </row>
    <row r="2049" spans="1:18" ht="15.5" x14ac:dyDescent="0.45">
      <c r="A2049" s="12" t="s">
        <v>4142</v>
      </c>
      <c r="B2049" s="25" t="s">
        <v>4143</v>
      </c>
      <c r="C2049" s="14" t="s">
        <v>24</v>
      </c>
      <c r="D2049" s="15">
        <v>46621</v>
      </c>
      <c r="E2049" s="16">
        <f t="shared" si="273"/>
        <v>47320.315000000002</v>
      </c>
      <c r="F2049" s="17">
        <f t="shared" si="274"/>
        <v>47320.315000000002</v>
      </c>
      <c r="G2049" s="18">
        <f t="shared" si="278"/>
        <v>0</v>
      </c>
      <c r="H2049" s="18">
        <v>2</v>
      </c>
      <c r="I2049" s="19" t="s">
        <v>33</v>
      </c>
      <c r="J2049" s="32">
        <v>1</v>
      </c>
      <c r="K2049" s="26">
        <v>57000</v>
      </c>
      <c r="L2049" s="21">
        <f t="shared" si="279"/>
        <v>0.20455664760473377</v>
      </c>
      <c r="M2049" s="22">
        <v>56000</v>
      </c>
      <c r="N2049" s="23">
        <f>M2049/J2049</f>
        <v>56000</v>
      </c>
      <c r="O2049" s="21">
        <f t="shared" si="275"/>
        <v>0.18342407483973844</v>
      </c>
      <c r="P2049" s="24">
        <v>53000</v>
      </c>
      <c r="Q2049" s="18">
        <f>P2049/J2049</f>
        <v>53000</v>
      </c>
      <c r="R2049" s="21">
        <f t="shared" si="276"/>
        <v>0.12002635654475245</v>
      </c>
    </row>
    <row r="2050" spans="1:18" ht="15.5" x14ac:dyDescent="0.45">
      <c r="A2050" s="12" t="s">
        <v>4144</v>
      </c>
      <c r="B2050" s="25" t="s">
        <v>4145</v>
      </c>
      <c r="C2050" s="14" t="s">
        <v>24</v>
      </c>
      <c r="D2050" s="15">
        <v>74925</v>
      </c>
      <c r="E2050" s="16">
        <f t="shared" si="273"/>
        <v>76048.875</v>
      </c>
      <c r="F2050" s="17">
        <f t="shared" si="274"/>
        <v>3041.9549999999999</v>
      </c>
      <c r="G2050" s="18">
        <f t="shared" si="278"/>
        <v>0</v>
      </c>
      <c r="H2050" s="18">
        <v>25</v>
      </c>
      <c r="I2050" s="19" t="s">
        <v>29</v>
      </c>
      <c r="J2050" s="44">
        <v>25</v>
      </c>
      <c r="K2050" s="26">
        <v>4000</v>
      </c>
      <c r="L2050" s="21">
        <f t="shared" si="279"/>
        <v>0.31494384367947592</v>
      </c>
      <c r="M2050" s="22">
        <v>90000</v>
      </c>
      <c r="N2050" s="23">
        <f t="shared" si="272"/>
        <v>3600</v>
      </c>
      <c r="O2050" s="21">
        <f t="shared" si="275"/>
        <v>0.18344945931152831</v>
      </c>
      <c r="P2050" s="24">
        <v>90000</v>
      </c>
      <c r="Q2050" s="18">
        <f t="shared" si="277"/>
        <v>3600</v>
      </c>
      <c r="R2050" s="21">
        <f t="shared" si="276"/>
        <v>0.18344945931152831</v>
      </c>
    </row>
    <row r="2051" spans="1:18" ht="15.5" x14ac:dyDescent="0.45">
      <c r="A2051" s="12" t="s">
        <v>4146</v>
      </c>
      <c r="B2051" s="25" t="s">
        <v>4147</v>
      </c>
      <c r="C2051" s="14" t="s">
        <v>10</v>
      </c>
      <c r="D2051" s="15">
        <v>31080</v>
      </c>
      <c r="E2051" s="16">
        <f t="shared" si="273"/>
        <v>31546.2</v>
      </c>
      <c r="F2051" s="17">
        <f t="shared" si="274"/>
        <v>31546.2</v>
      </c>
      <c r="G2051" s="18">
        <f t="shared" si="278"/>
        <v>0</v>
      </c>
      <c r="H2051" s="18">
        <v>100</v>
      </c>
      <c r="I2051" s="19" t="s">
        <v>1786</v>
      </c>
      <c r="J2051" s="19">
        <v>1</v>
      </c>
      <c r="K2051" s="26">
        <v>40000</v>
      </c>
      <c r="L2051" s="21">
        <f t="shared" si="279"/>
        <v>0.26798156354806596</v>
      </c>
      <c r="M2051" s="22">
        <v>37000</v>
      </c>
      <c r="N2051" s="23">
        <f t="shared" si="272"/>
        <v>37000</v>
      </c>
      <c r="O2051" s="21">
        <f t="shared" si="275"/>
        <v>0.17288294628196102</v>
      </c>
      <c r="P2051" s="24">
        <v>36000</v>
      </c>
      <c r="Q2051" s="18">
        <f t="shared" si="277"/>
        <v>36000</v>
      </c>
      <c r="R2051" s="21">
        <f t="shared" si="276"/>
        <v>0.14118340719325939</v>
      </c>
    </row>
    <row r="2052" spans="1:18" ht="15.5" x14ac:dyDescent="0.45">
      <c r="A2052" s="12" t="s">
        <v>4148</v>
      </c>
      <c r="B2052" s="25" t="s">
        <v>4149</v>
      </c>
      <c r="C2052" s="33" t="s">
        <v>10</v>
      </c>
      <c r="D2052" s="16">
        <v>15607</v>
      </c>
      <c r="E2052" s="16">
        <f t="shared" si="273"/>
        <v>15841.105</v>
      </c>
      <c r="F2052" s="17">
        <f t="shared" si="274"/>
        <v>15841.105</v>
      </c>
      <c r="G2052" s="18">
        <f t="shared" si="278"/>
        <v>0</v>
      </c>
      <c r="H2052" s="18">
        <v>100</v>
      </c>
      <c r="I2052" s="19" t="s">
        <v>1786</v>
      </c>
      <c r="J2052" s="19">
        <v>1</v>
      </c>
      <c r="K2052" s="26">
        <v>22000</v>
      </c>
      <c r="L2052" s="21">
        <f t="shared" si="279"/>
        <v>0.38879200661822522</v>
      </c>
      <c r="M2052" s="22">
        <v>20000</v>
      </c>
      <c r="N2052" s="23">
        <f t="shared" si="272"/>
        <v>20000</v>
      </c>
      <c r="O2052" s="21">
        <f t="shared" si="275"/>
        <v>0.26253818783475019</v>
      </c>
      <c r="P2052" s="24">
        <v>19000</v>
      </c>
      <c r="Q2052" s="18">
        <f t="shared" si="277"/>
        <v>19000</v>
      </c>
      <c r="R2052" s="21">
        <f t="shared" si="276"/>
        <v>0.19941127844301268</v>
      </c>
    </row>
    <row r="2053" spans="1:18" ht="15.5" x14ac:dyDescent="0.45">
      <c r="A2053" s="12" t="s">
        <v>4150</v>
      </c>
      <c r="B2053" s="25" t="s">
        <v>4151</v>
      </c>
      <c r="C2053" s="14" t="s">
        <v>10</v>
      </c>
      <c r="D2053" s="15">
        <v>77628</v>
      </c>
      <c r="E2053" s="16">
        <f t="shared" ref="E2053:E2116" si="280">(D2053*1.5%)+D2053</f>
        <v>78792.42</v>
      </c>
      <c r="F2053" s="17">
        <f t="shared" si="274"/>
        <v>3151.6967999999997</v>
      </c>
      <c r="G2053" s="18">
        <f t="shared" si="278"/>
        <v>0</v>
      </c>
      <c r="H2053" s="18">
        <v>25</v>
      </c>
      <c r="I2053" s="19" t="s">
        <v>29</v>
      </c>
      <c r="J2053" s="19">
        <v>25</v>
      </c>
      <c r="K2053" s="26">
        <v>4000</v>
      </c>
      <c r="L2053" s="21">
        <f t="shared" si="279"/>
        <v>0.26915761693827922</v>
      </c>
      <c r="M2053" s="22">
        <v>96000</v>
      </c>
      <c r="N2053" s="23">
        <f t="shared" si="272"/>
        <v>3840</v>
      </c>
      <c r="O2053" s="21">
        <f t="shared" si="275"/>
        <v>0.21839131226074804</v>
      </c>
      <c r="P2053" s="24">
        <v>89000</v>
      </c>
      <c r="Q2053" s="18">
        <f t="shared" si="277"/>
        <v>3560</v>
      </c>
      <c r="R2053" s="21">
        <f t="shared" si="276"/>
        <v>0.1295502790750685</v>
      </c>
    </row>
    <row r="2054" spans="1:18" ht="15.5" x14ac:dyDescent="0.45">
      <c r="A2054" s="12" t="s">
        <v>4152</v>
      </c>
      <c r="B2054" s="25" t="s">
        <v>4153</v>
      </c>
      <c r="C2054" s="14" t="s">
        <v>10</v>
      </c>
      <c r="D2054" s="15">
        <f>88800/50</f>
        <v>1776</v>
      </c>
      <c r="E2054" s="16">
        <f t="shared" si="280"/>
        <v>1802.64</v>
      </c>
      <c r="F2054" s="17">
        <f t="shared" ref="F2054:F2117" si="281">E2054/J2054</f>
        <v>1802.64</v>
      </c>
      <c r="G2054" s="18">
        <f t="shared" si="278"/>
        <v>0</v>
      </c>
      <c r="H2054" s="18">
        <v>100</v>
      </c>
      <c r="I2054" s="19" t="s">
        <v>11</v>
      </c>
      <c r="J2054" s="28">
        <v>1</v>
      </c>
      <c r="K2054" s="26">
        <v>3000</v>
      </c>
      <c r="L2054" s="21">
        <f t="shared" si="279"/>
        <v>0.66422580215683658</v>
      </c>
      <c r="M2054" s="22">
        <v>2500</v>
      </c>
      <c r="N2054" s="23">
        <f t="shared" si="272"/>
        <v>2500</v>
      </c>
      <c r="O2054" s="21">
        <f t="shared" ref="O2054:O2117" si="282">(N2054-F2054)/F2054</f>
        <v>0.38685483513069713</v>
      </c>
      <c r="P2054" s="24">
        <v>2300</v>
      </c>
      <c r="Q2054" s="18">
        <f t="shared" si="277"/>
        <v>2300</v>
      </c>
      <c r="R2054" s="21">
        <f t="shared" ref="R2054:R2117" si="283">(Q2054-F2054)/F2054</f>
        <v>0.27590644832024136</v>
      </c>
    </row>
    <row r="2055" spans="1:18" ht="15.5" x14ac:dyDescent="0.45">
      <c r="A2055" s="12" t="s">
        <v>4154</v>
      </c>
      <c r="B2055" s="25" t="s">
        <v>4155</v>
      </c>
      <c r="C2055" s="14" t="s">
        <v>10</v>
      </c>
      <c r="D2055" s="15">
        <v>1000</v>
      </c>
      <c r="E2055" s="16">
        <f t="shared" si="280"/>
        <v>1015</v>
      </c>
      <c r="F2055" s="17">
        <f t="shared" si="281"/>
        <v>1015</v>
      </c>
      <c r="G2055" s="18">
        <f t="shared" si="278"/>
        <v>0</v>
      </c>
      <c r="H2055" s="18">
        <v>100</v>
      </c>
      <c r="I2055" s="19" t="s">
        <v>11</v>
      </c>
      <c r="J2055" s="19">
        <v>1</v>
      </c>
      <c r="K2055" s="26">
        <v>3000</v>
      </c>
      <c r="L2055" s="21">
        <f t="shared" si="279"/>
        <v>1.9556650246305418</v>
      </c>
      <c r="M2055" s="22">
        <v>2500</v>
      </c>
      <c r="N2055" s="23">
        <f t="shared" si="272"/>
        <v>2500</v>
      </c>
      <c r="O2055" s="21">
        <f t="shared" si="282"/>
        <v>1.4630541871921183</v>
      </c>
      <c r="P2055" s="24">
        <v>2300</v>
      </c>
      <c r="Q2055" s="18">
        <f t="shared" si="277"/>
        <v>2300</v>
      </c>
      <c r="R2055" s="21">
        <f t="shared" si="283"/>
        <v>1.2660098522167487</v>
      </c>
    </row>
    <row r="2056" spans="1:18" ht="15.5" x14ac:dyDescent="0.45">
      <c r="A2056" s="12" t="s">
        <v>4156</v>
      </c>
      <c r="B2056" s="25" t="s">
        <v>4157</v>
      </c>
      <c r="C2056" s="14" t="s">
        <v>10</v>
      </c>
      <c r="D2056" s="15">
        <v>1750</v>
      </c>
      <c r="E2056" s="16">
        <f t="shared" si="280"/>
        <v>1776.25</v>
      </c>
      <c r="F2056" s="17">
        <f t="shared" si="281"/>
        <v>1776.25</v>
      </c>
      <c r="G2056" s="18">
        <f t="shared" si="278"/>
        <v>0</v>
      </c>
      <c r="H2056" s="18">
        <v>100</v>
      </c>
      <c r="I2056" s="19" t="s">
        <v>11</v>
      </c>
      <c r="J2056" s="19">
        <v>1</v>
      </c>
      <c r="K2056" s="26">
        <v>3000</v>
      </c>
      <c r="L2056" s="21">
        <f t="shared" si="279"/>
        <v>0.68895144264602393</v>
      </c>
      <c r="M2056" s="22">
        <v>2500</v>
      </c>
      <c r="N2056" s="23">
        <f t="shared" si="272"/>
        <v>2500</v>
      </c>
      <c r="O2056" s="21">
        <f t="shared" si="282"/>
        <v>0.40745953553835329</v>
      </c>
      <c r="P2056" s="24">
        <v>2300</v>
      </c>
      <c r="Q2056" s="18">
        <f t="shared" si="277"/>
        <v>2300</v>
      </c>
      <c r="R2056" s="21">
        <f t="shared" si="283"/>
        <v>0.29486277269528499</v>
      </c>
    </row>
    <row r="2057" spans="1:18" ht="15.5" x14ac:dyDescent="0.45">
      <c r="A2057" s="12" t="s">
        <v>4158</v>
      </c>
      <c r="B2057" s="25" t="s">
        <v>4159</v>
      </c>
      <c r="C2057" s="14" t="s">
        <v>10</v>
      </c>
      <c r="D2057" s="28">
        <v>30000</v>
      </c>
      <c r="E2057" s="16">
        <f t="shared" si="280"/>
        <v>30450</v>
      </c>
      <c r="F2057" s="17">
        <f t="shared" si="281"/>
        <v>30450</v>
      </c>
      <c r="G2057" s="18">
        <f t="shared" si="278"/>
        <v>0</v>
      </c>
      <c r="H2057" s="18">
        <v>100</v>
      </c>
      <c r="I2057" s="28" t="s">
        <v>586</v>
      </c>
      <c r="J2057" s="19">
        <v>1</v>
      </c>
      <c r="K2057" s="29">
        <v>40000</v>
      </c>
      <c r="L2057" s="21">
        <f t="shared" si="279"/>
        <v>0.31362889983579639</v>
      </c>
      <c r="M2057" s="30">
        <v>37000</v>
      </c>
      <c r="N2057" s="23">
        <f t="shared" si="272"/>
        <v>37000</v>
      </c>
      <c r="O2057" s="21">
        <f t="shared" si="282"/>
        <v>0.21510673234811165</v>
      </c>
      <c r="P2057" s="24">
        <v>35000</v>
      </c>
      <c r="Q2057" s="18">
        <f t="shared" si="277"/>
        <v>35000</v>
      </c>
      <c r="R2057" s="21">
        <f t="shared" si="283"/>
        <v>0.14942528735632185</v>
      </c>
    </row>
    <row r="2058" spans="1:18" ht="15.5" x14ac:dyDescent="0.45">
      <c r="A2058" s="12" t="s">
        <v>4160</v>
      </c>
      <c r="B2058" s="25" t="s">
        <v>4161</v>
      </c>
      <c r="C2058" s="14" t="s">
        <v>10</v>
      </c>
      <c r="D2058" s="28">
        <v>31746</v>
      </c>
      <c r="E2058" s="16">
        <f t="shared" si="280"/>
        <v>32222.19</v>
      </c>
      <c r="F2058" s="17">
        <f t="shared" si="281"/>
        <v>32222.19</v>
      </c>
      <c r="G2058" s="18">
        <f t="shared" si="278"/>
        <v>0</v>
      </c>
      <c r="H2058" s="18">
        <v>5</v>
      </c>
      <c r="I2058" s="28" t="s">
        <v>586</v>
      </c>
      <c r="J2058" s="19">
        <v>1</v>
      </c>
      <c r="K2058" s="29">
        <v>40000</v>
      </c>
      <c r="L2058" s="21">
        <f t="shared" si="279"/>
        <v>0.24138055172537937</v>
      </c>
      <c r="M2058" s="30">
        <v>37000</v>
      </c>
      <c r="N2058" s="23">
        <f t="shared" si="272"/>
        <v>37000</v>
      </c>
      <c r="O2058" s="21">
        <f t="shared" si="282"/>
        <v>0.1482770103459759</v>
      </c>
      <c r="P2058" s="24">
        <v>37000</v>
      </c>
      <c r="Q2058" s="18">
        <f t="shared" si="277"/>
        <v>37000</v>
      </c>
      <c r="R2058" s="21">
        <f t="shared" si="283"/>
        <v>0.1482770103459759</v>
      </c>
    </row>
    <row r="2059" spans="1:18" ht="15.5" x14ac:dyDescent="0.45">
      <c r="A2059" s="12" t="s">
        <v>4162</v>
      </c>
      <c r="B2059" s="25" t="s">
        <v>4163</v>
      </c>
      <c r="C2059" s="14" t="s">
        <v>10</v>
      </c>
      <c r="D2059" s="28">
        <v>15723</v>
      </c>
      <c r="E2059" s="16">
        <f t="shared" si="280"/>
        <v>15958.844999999999</v>
      </c>
      <c r="F2059" s="17">
        <f t="shared" si="281"/>
        <v>15958.844999999999</v>
      </c>
      <c r="G2059" s="18">
        <f t="shared" si="278"/>
        <v>0</v>
      </c>
      <c r="H2059" s="18">
        <v>8</v>
      </c>
      <c r="I2059" s="28" t="s">
        <v>586</v>
      </c>
      <c r="J2059" s="32">
        <v>1</v>
      </c>
      <c r="K2059" s="29">
        <v>20000</v>
      </c>
      <c r="L2059" s="21">
        <f t="shared" si="279"/>
        <v>0.25322352588799507</v>
      </c>
      <c r="M2059" s="30">
        <v>20000</v>
      </c>
      <c r="N2059" s="23">
        <f t="shared" si="272"/>
        <v>20000</v>
      </c>
      <c r="O2059" s="21">
        <f t="shared" si="282"/>
        <v>0.25322352588799507</v>
      </c>
      <c r="P2059" s="24">
        <v>18000</v>
      </c>
      <c r="Q2059" s="18">
        <f t="shared" si="277"/>
        <v>18000</v>
      </c>
      <c r="R2059" s="21">
        <f t="shared" si="283"/>
        <v>0.12790117329919556</v>
      </c>
    </row>
    <row r="2060" spans="1:18" ht="15.5" x14ac:dyDescent="0.45">
      <c r="A2060" s="12" t="s">
        <v>4164</v>
      </c>
      <c r="B2060" s="25" t="s">
        <v>4165</v>
      </c>
      <c r="C2060" s="14" t="s">
        <v>10</v>
      </c>
      <c r="D2060" s="15">
        <v>6746</v>
      </c>
      <c r="E2060" s="16">
        <f t="shared" si="280"/>
        <v>6847.19</v>
      </c>
      <c r="F2060" s="17">
        <f t="shared" si="281"/>
        <v>6847.19</v>
      </c>
      <c r="G2060" s="18">
        <f t="shared" si="278"/>
        <v>0</v>
      </c>
      <c r="H2060" s="18">
        <v>100</v>
      </c>
      <c r="I2060" s="19" t="s">
        <v>11</v>
      </c>
      <c r="J2060" s="19">
        <v>1</v>
      </c>
      <c r="K2060" s="26">
        <v>13000</v>
      </c>
      <c r="L2060" s="21">
        <f t="shared" si="279"/>
        <v>0.89858905624058927</v>
      </c>
      <c r="M2060" s="22">
        <v>11000</v>
      </c>
      <c r="N2060" s="23">
        <f t="shared" si="272"/>
        <v>11000</v>
      </c>
      <c r="O2060" s="21">
        <f t="shared" si="282"/>
        <v>0.60649843220357558</v>
      </c>
      <c r="P2060" s="24">
        <v>10500</v>
      </c>
      <c r="Q2060" s="18">
        <f t="shared" si="277"/>
        <v>10500</v>
      </c>
      <c r="R2060" s="21">
        <f t="shared" si="283"/>
        <v>0.53347577619432218</v>
      </c>
    </row>
    <row r="2061" spans="1:18" ht="15.5" x14ac:dyDescent="0.45">
      <c r="A2061" s="12" t="s">
        <v>4166</v>
      </c>
      <c r="B2061" s="25" t="s">
        <v>4167</v>
      </c>
      <c r="C2061" s="14" t="s">
        <v>10</v>
      </c>
      <c r="D2061" s="15">
        <v>6746</v>
      </c>
      <c r="E2061" s="16">
        <f t="shared" si="280"/>
        <v>6847.19</v>
      </c>
      <c r="F2061" s="17">
        <f t="shared" si="281"/>
        <v>6847.19</v>
      </c>
      <c r="G2061" s="18">
        <f t="shared" si="278"/>
        <v>0</v>
      </c>
      <c r="H2061" s="18">
        <v>100</v>
      </c>
      <c r="I2061" s="19" t="s">
        <v>11</v>
      </c>
      <c r="J2061" s="19">
        <v>1</v>
      </c>
      <c r="K2061" s="26">
        <v>12000</v>
      </c>
      <c r="L2061" s="21">
        <f t="shared" si="279"/>
        <v>0.75254374422208248</v>
      </c>
      <c r="M2061" s="22">
        <v>11000</v>
      </c>
      <c r="N2061" s="23">
        <f t="shared" si="272"/>
        <v>11000</v>
      </c>
      <c r="O2061" s="21">
        <f t="shared" si="282"/>
        <v>0.60649843220357558</v>
      </c>
      <c r="P2061" s="24">
        <v>11000</v>
      </c>
      <c r="Q2061" s="18">
        <f t="shared" si="277"/>
        <v>11000</v>
      </c>
      <c r="R2061" s="21">
        <f t="shared" si="283"/>
        <v>0.60649843220357558</v>
      </c>
    </row>
    <row r="2062" spans="1:18" ht="15.5" x14ac:dyDescent="0.45">
      <c r="A2062" s="12" t="s">
        <v>4168</v>
      </c>
      <c r="B2062" s="25" t="s">
        <v>4169</v>
      </c>
      <c r="C2062" s="14" t="s">
        <v>10</v>
      </c>
      <c r="D2062" s="15">
        <v>3900</v>
      </c>
      <c r="E2062" s="16">
        <f t="shared" si="280"/>
        <v>3958.5</v>
      </c>
      <c r="F2062" s="17">
        <f t="shared" si="281"/>
        <v>3958.5</v>
      </c>
      <c r="G2062" s="18">
        <f t="shared" si="278"/>
        <v>0</v>
      </c>
      <c r="H2062" s="18">
        <v>100</v>
      </c>
      <c r="I2062" s="19" t="s">
        <v>11</v>
      </c>
      <c r="J2062" s="19">
        <v>1</v>
      </c>
      <c r="K2062" s="26">
        <v>8000</v>
      </c>
      <c r="L2062" s="21">
        <f t="shared" si="279"/>
        <v>1.0209675382089176</v>
      </c>
      <c r="M2062" s="22">
        <v>7000</v>
      </c>
      <c r="N2062" s="23">
        <f t="shared" si="272"/>
        <v>7000</v>
      </c>
      <c r="O2062" s="21">
        <f t="shared" si="282"/>
        <v>0.76834659593280286</v>
      </c>
      <c r="P2062" s="24">
        <v>7000</v>
      </c>
      <c r="Q2062" s="18">
        <f t="shared" si="277"/>
        <v>7000</v>
      </c>
      <c r="R2062" s="21">
        <f t="shared" si="283"/>
        <v>0.76834659593280286</v>
      </c>
    </row>
    <row r="2063" spans="1:18" ht="15.5" x14ac:dyDescent="0.45">
      <c r="A2063" s="12" t="s">
        <v>4170</v>
      </c>
      <c r="B2063" s="25" t="s">
        <v>4171</v>
      </c>
      <c r="C2063" s="14" t="s">
        <v>10</v>
      </c>
      <c r="D2063" s="28">
        <v>5550</v>
      </c>
      <c r="E2063" s="16">
        <f t="shared" si="280"/>
        <v>5633.25</v>
      </c>
      <c r="F2063" s="17">
        <f t="shared" si="281"/>
        <v>5633.25</v>
      </c>
      <c r="G2063" s="18">
        <f t="shared" si="278"/>
        <v>0</v>
      </c>
      <c r="H2063" s="18">
        <v>1</v>
      </c>
      <c r="I2063" s="28" t="s">
        <v>11</v>
      </c>
      <c r="J2063" s="19">
        <v>1</v>
      </c>
      <c r="K2063" s="29">
        <v>10000</v>
      </c>
      <c r="L2063" s="21">
        <f t="shared" si="279"/>
        <v>0.7751741889672924</v>
      </c>
      <c r="M2063" s="30">
        <v>9000</v>
      </c>
      <c r="N2063" s="23">
        <f t="shared" si="272"/>
        <v>9000</v>
      </c>
      <c r="O2063" s="21">
        <f t="shared" si="282"/>
        <v>0.59765677007056317</v>
      </c>
      <c r="P2063" s="24">
        <v>9000</v>
      </c>
      <c r="Q2063" s="18">
        <f t="shared" si="277"/>
        <v>9000</v>
      </c>
      <c r="R2063" s="21">
        <f t="shared" si="283"/>
        <v>0.59765677007056317</v>
      </c>
    </row>
    <row r="2064" spans="1:18" ht="15.5" x14ac:dyDescent="0.45">
      <c r="A2064" s="12" t="s">
        <v>4172</v>
      </c>
      <c r="B2064" s="25" t="s">
        <v>4173</v>
      </c>
      <c r="C2064" s="14" t="s">
        <v>24</v>
      </c>
      <c r="D2064" s="28">
        <v>5550</v>
      </c>
      <c r="E2064" s="16">
        <f t="shared" si="280"/>
        <v>5633.25</v>
      </c>
      <c r="F2064" s="17">
        <f t="shared" si="281"/>
        <v>5633.25</v>
      </c>
      <c r="G2064" s="18">
        <f t="shared" si="278"/>
        <v>0</v>
      </c>
      <c r="H2064" s="18">
        <v>1</v>
      </c>
      <c r="I2064" s="32" t="s">
        <v>11</v>
      </c>
      <c r="J2064" s="19">
        <v>1</v>
      </c>
      <c r="K2064" s="29">
        <v>10000</v>
      </c>
      <c r="L2064" s="21">
        <f t="shared" si="279"/>
        <v>0.7751741889672924</v>
      </c>
      <c r="M2064" s="30">
        <v>9000</v>
      </c>
      <c r="N2064" s="23">
        <f t="shared" si="272"/>
        <v>9000</v>
      </c>
      <c r="O2064" s="21">
        <f t="shared" si="282"/>
        <v>0.59765677007056317</v>
      </c>
      <c r="P2064" s="24">
        <v>9000</v>
      </c>
      <c r="Q2064" s="18">
        <f t="shared" si="277"/>
        <v>9000</v>
      </c>
      <c r="R2064" s="21">
        <f t="shared" si="283"/>
        <v>0.59765677007056317</v>
      </c>
    </row>
    <row r="2065" spans="1:18" ht="15.5" x14ac:dyDescent="0.45">
      <c r="A2065" s="12" t="s">
        <v>4174</v>
      </c>
      <c r="B2065" s="25" t="s">
        <v>4175</v>
      </c>
      <c r="C2065" s="14" t="s">
        <v>24</v>
      </c>
      <c r="D2065" s="15">
        <v>130425</v>
      </c>
      <c r="E2065" s="16">
        <f t="shared" si="280"/>
        <v>132381.375</v>
      </c>
      <c r="F2065" s="17">
        <f t="shared" si="281"/>
        <v>5295.2550000000001</v>
      </c>
      <c r="G2065" s="18">
        <f t="shared" si="278"/>
        <v>0</v>
      </c>
      <c r="H2065" s="18">
        <v>100</v>
      </c>
      <c r="I2065" s="32" t="s">
        <v>29</v>
      </c>
      <c r="J2065" s="32">
        <v>25</v>
      </c>
      <c r="K2065" s="26">
        <v>6500</v>
      </c>
      <c r="L2065" s="21">
        <f t="shared" si="279"/>
        <v>0.22751406683908515</v>
      </c>
      <c r="M2065" s="22">
        <v>155000</v>
      </c>
      <c r="N2065" s="23">
        <f t="shared" ref="N2065:N2130" si="284">M2065/J2065</f>
        <v>6200</v>
      </c>
      <c r="O2065" s="21">
        <f t="shared" si="282"/>
        <v>0.17085957144651198</v>
      </c>
      <c r="P2065" s="24">
        <v>155000</v>
      </c>
      <c r="Q2065" s="18">
        <f t="shared" si="277"/>
        <v>6200</v>
      </c>
      <c r="R2065" s="21">
        <f t="shared" si="283"/>
        <v>0.17085957144651198</v>
      </c>
    </row>
    <row r="2066" spans="1:18" ht="15.5" x14ac:dyDescent="0.45">
      <c r="A2066" s="12" t="s">
        <v>4176</v>
      </c>
      <c r="B2066" s="25" t="s">
        <v>4177</v>
      </c>
      <c r="C2066" s="14" t="s">
        <v>32</v>
      </c>
      <c r="D2066" s="15">
        <v>156200</v>
      </c>
      <c r="E2066" s="16">
        <f t="shared" si="280"/>
        <v>158543</v>
      </c>
      <c r="F2066" s="17">
        <f t="shared" si="281"/>
        <v>15854.3</v>
      </c>
      <c r="G2066" s="18">
        <f t="shared" si="278"/>
        <v>0</v>
      </c>
      <c r="H2066" s="18">
        <v>100</v>
      </c>
      <c r="I2066" s="19" t="s">
        <v>4178</v>
      </c>
      <c r="J2066" s="32">
        <v>10</v>
      </c>
      <c r="K2066" s="26">
        <v>19000</v>
      </c>
      <c r="L2066" s="21">
        <f t="shared" si="279"/>
        <v>0.19841304882587063</v>
      </c>
      <c r="M2066" s="22">
        <v>180000</v>
      </c>
      <c r="N2066" s="23">
        <f t="shared" si="284"/>
        <v>18000</v>
      </c>
      <c r="O2066" s="21">
        <f t="shared" si="282"/>
        <v>0.13533867783503534</v>
      </c>
      <c r="P2066" s="24">
        <v>180000</v>
      </c>
      <c r="Q2066" s="18">
        <f t="shared" si="277"/>
        <v>18000</v>
      </c>
      <c r="R2066" s="21">
        <f t="shared" si="283"/>
        <v>0.13533867783503534</v>
      </c>
    </row>
    <row r="2067" spans="1:18" ht="15.5" x14ac:dyDescent="0.45">
      <c r="A2067" s="12" t="s">
        <v>4179</v>
      </c>
      <c r="B2067" s="25" t="s">
        <v>4180</v>
      </c>
      <c r="C2067" s="14" t="s">
        <v>10</v>
      </c>
      <c r="D2067" s="15">
        <v>7000</v>
      </c>
      <c r="E2067" s="16">
        <f t="shared" si="280"/>
        <v>7105</v>
      </c>
      <c r="F2067" s="17">
        <f t="shared" si="281"/>
        <v>7105</v>
      </c>
      <c r="G2067" s="18">
        <f t="shared" si="278"/>
        <v>0</v>
      </c>
      <c r="H2067" s="18">
        <v>100</v>
      </c>
      <c r="I2067" s="19" t="s">
        <v>4181</v>
      </c>
      <c r="J2067" s="19">
        <v>1</v>
      </c>
      <c r="K2067" s="26">
        <v>10000</v>
      </c>
      <c r="L2067" s="21">
        <f t="shared" si="279"/>
        <v>0.40745953553835329</v>
      </c>
      <c r="M2067" s="22">
        <v>9000</v>
      </c>
      <c r="N2067" s="23">
        <f t="shared" si="284"/>
        <v>9000</v>
      </c>
      <c r="O2067" s="21">
        <f t="shared" si="282"/>
        <v>0.26671358198451794</v>
      </c>
      <c r="P2067" s="24">
        <v>8000</v>
      </c>
      <c r="Q2067" s="18">
        <f t="shared" si="277"/>
        <v>8000</v>
      </c>
      <c r="R2067" s="21">
        <f t="shared" si="283"/>
        <v>0.12596762843068263</v>
      </c>
    </row>
    <row r="2068" spans="1:18" ht="15.5" x14ac:dyDescent="0.45">
      <c r="A2068" s="12" t="s">
        <v>4182</v>
      </c>
      <c r="B2068" s="25" t="s">
        <v>4183</v>
      </c>
      <c r="C2068" s="14" t="s">
        <v>24</v>
      </c>
      <c r="D2068" s="15">
        <v>44360</v>
      </c>
      <c r="E2068" s="16">
        <f t="shared" si="280"/>
        <v>45025.4</v>
      </c>
      <c r="F2068" s="17">
        <f t="shared" si="281"/>
        <v>4502.54</v>
      </c>
      <c r="G2068" s="18">
        <f t="shared" si="278"/>
        <v>0</v>
      </c>
      <c r="H2068" s="18">
        <v>100</v>
      </c>
      <c r="I2068" s="19" t="s">
        <v>29</v>
      </c>
      <c r="J2068" s="32">
        <v>10</v>
      </c>
      <c r="K2068" s="26">
        <v>7000</v>
      </c>
      <c r="L2068" s="21">
        <f t="shared" si="279"/>
        <v>0.55467802618077799</v>
      </c>
      <c r="M2068" s="22">
        <v>52000</v>
      </c>
      <c r="N2068" s="23">
        <f t="shared" si="284"/>
        <v>5200</v>
      </c>
      <c r="O2068" s="21">
        <f t="shared" si="282"/>
        <v>0.15490367659143506</v>
      </c>
      <c r="P2068" s="24">
        <v>51000</v>
      </c>
      <c r="Q2068" s="18">
        <f t="shared" si="277"/>
        <v>5100</v>
      </c>
      <c r="R2068" s="21">
        <f t="shared" si="283"/>
        <v>0.13269399050313824</v>
      </c>
    </row>
    <row r="2069" spans="1:18" ht="15.5" x14ac:dyDescent="0.45">
      <c r="A2069" s="12" t="s">
        <v>4184</v>
      </c>
      <c r="B2069" s="25" t="s">
        <v>4185</v>
      </c>
      <c r="C2069" s="14" t="s">
        <v>32</v>
      </c>
      <c r="D2069" s="15">
        <v>8389</v>
      </c>
      <c r="E2069" s="16">
        <f t="shared" si="280"/>
        <v>8514.8349999999991</v>
      </c>
      <c r="F2069" s="17">
        <f t="shared" si="281"/>
        <v>8514.8349999999991</v>
      </c>
      <c r="G2069" s="18">
        <f t="shared" si="278"/>
        <v>0</v>
      </c>
      <c r="H2069" s="18">
        <v>100</v>
      </c>
      <c r="I2069" s="19" t="s">
        <v>92</v>
      </c>
      <c r="J2069" s="32">
        <v>1</v>
      </c>
      <c r="K2069" s="26">
        <v>12000</v>
      </c>
      <c r="L2069" s="21">
        <f t="shared" si="279"/>
        <v>0.40930505406152923</v>
      </c>
      <c r="M2069" s="22">
        <v>10000</v>
      </c>
      <c r="N2069" s="23">
        <f t="shared" si="284"/>
        <v>10000</v>
      </c>
      <c r="O2069" s="21">
        <f t="shared" si="282"/>
        <v>0.17442087838460768</v>
      </c>
      <c r="P2069" s="24">
        <v>10000</v>
      </c>
      <c r="Q2069" s="18">
        <f t="shared" si="277"/>
        <v>10000</v>
      </c>
      <c r="R2069" s="21">
        <f t="shared" si="283"/>
        <v>0.17442087838460768</v>
      </c>
    </row>
    <row r="2070" spans="1:18" ht="15.5" x14ac:dyDescent="0.45">
      <c r="A2070" s="12" t="s">
        <v>4186</v>
      </c>
      <c r="B2070" s="25" t="s">
        <v>4187</v>
      </c>
      <c r="C2070" s="14" t="s">
        <v>32</v>
      </c>
      <c r="D2070" s="15">
        <v>2693</v>
      </c>
      <c r="E2070" s="16">
        <f t="shared" si="280"/>
        <v>2733.395</v>
      </c>
      <c r="F2070" s="17">
        <f t="shared" si="281"/>
        <v>2733.395</v>
      </c>
      <c r="G2070" s="18">
        <f t="shared" si="278"/>
        <v>0</v>
      </c>
      <c r="H2070" s="18">
        <v>1</v>
      </c>
      <c r="I2070" s="19" t="s">
        <v>63</v>
      </c>
      <c r="J2070" s="32">
        <v>1</v>
      </c>
      <c r="K2070" s="26">
        <v>3500</v>
      </c>
      <c r="L2070" s="21">
        <f t="shared" si="279"/>
        <v>0.2804589164756649</v>
      </c>
      <c r="M2070" s="22">
        <v>3200</v>
      </c>
      <c r="N2070" s="23">
        <f t="shared" si="284"/>
        <v>3200</v>
      </c>
      <c r="O2070" s="21">
        <f t="shared" si="282"/>
        <v>0.17070529506346505</v>
      </c>
      <c r="P2070" s="24">
        <v>3200</v>
      </c>
      <c r="Q2070" s="18">
        <f t="shared" si="277"/>
        <v>3200</v>
      </c>
      <c r="R2070" s="21">
        <f t="shared" si="283"/>
        <v>0.17070529506346505</v>
      </c>
    </row>
    <row r="2071" spans="1:18" ht="15.5" x14ac:dyDescent="0.45">
      <c r="A2071" s="12" t="s">
        <v>4188</v>
      </c>
      <c r="B2071" s="25" t="s">
        <v>4189</v>
      </c>
      <c r="C2071" s="14" t="s">
        <v>32</v>
      </c>
      <c r="D2071" s="15">
        <v>9090</v>
      </c>
      <c r="E2071" s="16">
        <f t="shared" si="280"/>
        <v>9226.35</v>
      </c>
      <c r="F2071" s="17">
        <f t="shared" si="281"/>
        <v>9226.35</v>
      </c>
      <c r="G2071" s="18">
        <f t="shared" si="278"/>
        <v>0</v>
      </c>
      <c r="H2071" s="18">
        <v>10</v>
      </c>
      <c r="I2071" s="19" t="s">
        <v>215</v>
      </c>
      <c r="J2071" s="19">
        <v>1</v>
      </c>
      <c r="K2071" s="26">
        <v>12000</v>
      </c>
      <c r="L2071" s="21">
        <f t="shared" si="279"/>
        <v>0.30062267310474883</v>
      </c>
      <c r="M2071" s="22">
        <v>11000</v>
      </c>
      <c r="N2071" s="23">
        <f t="shared" si="284"/>
        <v>11000</v>
      </c>
      <c r="O2071" s="21">
        <f t="shared" si="282"/>
        <v>0.19223745034601977</v>
      </c>
      <c r="P2071" s="24">
        <v>10500</v>
      </c>
      <c r="Q2071" s="18">
        <f t="shared" si="277"/>
        <v>10500</v>
      </c>
      <c r="R2071" s="21">
        <f t="shared" si="283"/>
        <v>0.13804483896665523</v>
      </c>
    </row>
    <row r="2072" spans="1:18" ht="15.5" x14ac:dyDescent="0.45">
      <c r="A2072" s="12" t="s">
        <v>4190</v>
      </c>
      <c r="B2072" s="25" t="s">
        <v>4191</v>
      </c>
      <c r="C2072" s="14" t="s">
        <v>32</v>
      </c>
      <c r="D2072" s="15">
        <f>337850/20</f>
        <v>16892.5</v>
      </c>
      <c r="E2072" s="16">
        <f t="shared" si="280"/>
        <v>17145.887500000001</v>
      </c>
      <c r="F2072" s="17">
        <f t="shared" si="281"/>
        <v>17145.887500000001</v>
      </c>
      <c r="G2072" s="18">
        <f t="shared" si="278"/>
        <v>0</v>
      </c>
      <c r="H2072" s="18">
        <v>100</v>
      </c>
      <c r="I2072" s="19" t="s">
        <v>4192</v>
      </c>
      <c r="J2072" s="19">
        <v>1</v>
      </c>
      <c r="K2072" s="26">
        <v>22000</v>
      </c>
      <c r="L2072" s="21">
        <f t="shared" si="279"/>
        <v>0.28310651752497495</v>
      </c>
      <c r="M2072" s="22">
        <v>21500</v>
      </c>
      <c r="N2072" s="23">
        <f t="shared" si="284"/>
        <v>21500</v>
      </c>
      <c r="O2072" s="21">
        <f t="shared" si="282"/>
        <v>0.25394500576304369</v>
      </c>
      <c r="P2072" s="24">
        <v>19000</v>
      </c>
      <c r="Q2072" s="18">
        <f t="shared" si="277"/>
        <v>19000</v>
      </c>
      <c r="R2072" s="21">
        <f t="shared" si="283"/>
        <v>0.10813744695338746</v>
      </c>
    </row>
    <row r="2073" spans="1:18" ht="15.5" x14ac:dyDescent="0.45">
      <c r="A2073" s="12" t="s">
        <v>4193</v>
      </c>
      <c r="B2073" s="25" t="s">
        <v>4194</v>
      </c>
      <c r="C2073" s="14" t="s">
        <v>10</v>
      </c>
      <c r="D2073" s="15">
        <v>999</v>
      </c>
      <c r="E2073" s="16">
        <f t="shared" si="280"/>
        <v>1013.985</v>
      </c>
      <c r="F2073" s="17">
        <f t="shared" si="281"/>
        <v>1013.985</v>
      </c>
      <c r="G2073" s="18">
        <f t="shared" si="278"/>
        <v>0</v>
      </c>
      <c r="H2073" s="18">
        <v>100</v>
      </c>
      <c r="I2073" s="19" t="s">
        <v>11</v>
      </c>
      <c r="J2073" s="32">
        <v>1</v>
      </c>
      <c r="K2073" s="26">
        <v>2000</v>
      </c>
      <c r="L2073" s="21">
        <f t="shared" si="279"/>
        <v>0.97241576551921372</v>
      </c>
      <c r="M2073" s="22">
        <v>1300</v>
      </c>
      <c r="N2073" s="23">
        <f t="shared" si="284"/>
        <v>1300</v>
      </c>
      <c r="O2073" s="21">
        <f t="shared" si="282"/>
        <v>0.28207024758748894</v>
      </c>
      <c r="P2073" s="24">
        <v>1200</v>
      </c>
      <c r="Q2073" s="18">
        <f t="shared" si="277"/>
        <v>1200</v>
      </c>
      <c r="R2073" s="21">
        <f t="shared" si="283"/>
        <v>0.18344945931152826</v>
      </c>
    </row>
    <row r="2074" spans="1:18" ht="15.5" x14ac:dyDescent="0.45">
      <c r="A2074" s="12" t="s">
        <v>4195</v>
      </c>
      <c r="B2074" s="25" t="s">
        <v>4196</v>
      </c>
      <c r="C2074" s="14" t="s">
        <v>10</v>
      </c>
      <c r="D2074" s="15">
        <v>450</v>
      </c>
      <c r="E2074" s="16">
        <f t="shared" si="280"/>
        <v>456.75</v>
      </c>
      <c r="F2074" s="17">
        <f t="shared" si="281"/>
        <v>456.75</v>
      </c>
      <c r="G2074" s="18">
        <f t="shared" si="278"/>
        <v>0</v>
      </c>
      <c r="H2074" s="18">
        <v>100</v>
      </c>
      <c r="I2074" s="19" t="s">
        <v>11</v>
      </c>
      <c r="J2074" s="28">
        <v>1</v>
      </c>
      <c r="K2074" s="26">
        <v>1000</v>
      </c>
      <c r="L2074" s="21">
        <f t="shared" si="279"/>
        <v>1.1893814997263272</v>
      </c>
      <c r="M2074" s="22">
        <v>650</v>
      </c>
      <c r="N2074" s="23">
        <f t="shared" si="284"/>
        <v>650</v>
      </c>
      <c r="O2074" s="21">
        <f t="shared" si="282"/>
        <v>0.42309797482211275</v>
      </c>
      <c r="P2074" s="24">
        <v>550</v>
      </c>
      <c r="Q2074" s="18">
        <f t="shared" si="277"/>
        <v>550</v>
      </c>
      <c r="R2074" s="21">
        <f t="shared" si="283"/>
        <v>0.20415982484948003</v>
      </c>
    </row>
    <row r="2075" spans="1:18" ht="15.5" x14ac:dyDescent="0.45">
      <c r="A2075" s="12" t="s">
        <v>4197</v>
      </c>
      <c r="B2075" s="25" t="s">
        <v>4198</v>
      </c>
      <c r="C2075" s="14" t="s">
        <v>10</v>
      </c>
      <c r="D2075" s="66">
        <v>18870</v>
      </c>
      <c r="E2075" s="16">
        <f t="shared" si="280"/>
        <v>19153.05</v>
      </c>
      <c r="F2075" s="17">
        <f t="shared" si="281"/>
        <v>19153.05</v>
      </c>
      <c r="G2075" s="18">
        <f t="shared" si="278"/>
        <v>0</v>
      </c>
      <c r="H2075" s="18">
        <v>10</v>
      </c>
      <c r="I2075" s="19" t="s">
        <v>11</v>
      </c>
      <c r="J2075" s="42">
        <v>1</v>
      </c>
      <c r="K2075" s="29">
        <v>23000</v>
      </c>
      <c r="L2075" s="21">
        <f t="shared" si="279"/>
        <v>0.20085312783081549</v>
      </c>
      <c r="M2075" s="30">
        <v>22000</v>
      </c>
      <c r="N2075" s="23">
        <f t="shared" si="284"/>
        <v>22000</v>
      </c>
      <c r="O2075" s="21">
        <f t="shared" si="282"/>
        <v>0.14864212227295395</v>
      </c>
      <c r="P2075" s="24">
        <v>21500</v>
      </c>
      <c r="Q2075" s="18">
        <f t="shared" si="277"/>
        <v>21500</v>
      </c>
      <c r="R2075" s="21">
        <f t="shared" si="283"/>
        <v>0.12253661949402318</v>
      </c>
    </row>
    <row r="2076" spans="1:18" ht="15.5" x14ac:dyDescent="0.45">
      <c r="A2076" s="12" t="s">
        <v>4199</v>
      </c>
      <c r="B2076" s="25" t="s">
        <v>4200</v>
      </c>
      <c r="C2076" s="14" t="s">
        <v>10</v>
      </c>
      <c r="D2076" s="66">
        <v>17000</v>
      </c>
      <c r="E2076" s="16">
        <f t="shared" si="280"/>
        <v>17255</v>
      </c>
      <c r="F2076" s="17">
        <f t="shared" si="281"/>
        <v>17255</v>
      </c>
      <c r="G2076" s="18">
        <f t="shared" si="278"/>
        <v>0</v>
      </c>
      <c r="H2076" s="18">
        <v>10</v>
      </c>
      <c r="I2076" s="19" t="s">
        <v>11</v>
      </c>
      <c r="J2076" s="19">
        <v>1</v>
      </c>
      <c r="K2076" s="29">
        <v>23000</v>
      </c>
      <c r="L2076" s="21">
        <f t="shared" si="279"/>
        <v>0.33294697189220518</v>
      </c>
      <c r="M2076" s="30">
        <v>21000</v>
      </c>
      <c r="N2076" s="23">
        <f t="shared" si="284"/>
        <v>21000</v>
      </c>
      <c r="O2076" s="21">
        <f t="shared" si="282"/>
        <v>0.21703853955375255</v>
      </c>
      <c r="P2076" s="24">
        <v>20000</v>
      </c>
      <c r="Q2076" s="18">
        <f t="shared" si="277"/>
        <v>20000</v>
      </c>
      <c r="R2076" s="21">
        <f t="shared" si="283"/>
        <v>0.15908432338452622</v>
      </c>
    </row>
    <row r="2077" spans="1:18" ht="15.5" x14ac:dyDescent="0.45">
      <c r="A2077" s="12" t="s">
        <v>4201</v>
      </c>
      <c r="B2077" s="25" t="s">
        <v>4202</v>
      </c>
      <c r="C2077" s="14" t="s">
        <v>10</v>
      </c>
      <c r="D2077" s="66">
        <v>13000</v>
      </c>
      <c r="E2077" s="16">
        <f t="shared" si="280"/>
        <v>13195</v>
      </c>
      <c r="F2077" s="17">
        <f t="shared" si="281"/>
        <v>13195</v>
      </c>
      <c r="G2077" s="18">
        <f t="shared" si="278"/>
        <v>0</v>
      </c>
      <c r="H2077" s="18">
        <v>10</v>
      </c>
      <c r="I2077" s="19" t="s">
        <v>11</v>
      </c>
      <c r="J2077" s="19">
        <v>1</v>
      </c>
      <c r="K2077" s="29">
        <v>16000</v>
      </c>
      <c r="L2077" s="21">
        <f t="shared" si="279"/>
        <v>0.21258052292535051</v>
      </c>
      <c r="M2077" s="30">
        <v>15000</v>
      </c>
      <c r="N2077" s="23">
        <f t="shared" si="284"/>
        <v>15000</v>
      </c>
      <c r="O2077" s="21">
        <f t="shared" si="282"/>
        <v>0.1367942402425161</v>
      </c>
      <c r="P2077" s="24">
        <v>15000</v>
      </c>
      <c r="Q2077" s="18">
        <f t="shared" si="277"/>
        <v>15000</v>
      </c>
      <c r="R2077" s="21">
        <f t="shared" si="283"/>
        <v>0.1367942402425161</v>
      </c>
    </row>
    <row r="2078" spans="1:18" ht="15.5" x14ac:dyDescent="0.45">
      <c r="A2078" s="12" t="s">
        <v>4203</v>
      </c>
      <c r="B2078" s="25" t="s">
        <v>4204</v>
      </c>
      <c r="C2078" s="14" t="s">
        <v>24</v>
      </c>
      <c r="D2078" s="15">
        <v>14375</v>
      </c>
      <c r="E2078" s="16">
        <f t="shared" si="280"/>
        <v>14590.625</v>
      </c>
      <c r="F2078" s="17">
        <f t="shared" si="281"/>
        <v>14590.625</v>
      </c>
      <c r="G2078" s="18">
        <f t="shared" si="278"/>
        <v>0</v>
      </c>
      <c r="H2078" s="18">
        <v>2</v>
      </c>
      <c r="I2078" s="19" t="s">
        <v>33</v>
      </c>
      <c r="J2078" s="28">
        <v>1</v>
      </c>
      <c r="K2078" s="26">
        <v>18000</v>
      </c>
      <c r="L2078" s="21">
        <f t="shared" si="279"/>
        <v>0.23366887984579138</v>
      </c>
      <c r="M2078" s="22">
        <v>17000</v>
      </c>
      <c r="N2078" s="23">
        <f t="shared" si="284"/>
        <v>17000</v>
      </c>
      <c r="O2078" s="21">
        <f t="shared" si="282"/>
        <v>0.16513171985435854</v>
      </c>
      <c r="P2078" s="24">
        <v>17000</v>
      </c>
      <c r="Q2078" s="18">
        <f t="shared" si="277"/>
        <v>17000</v>
      </c>
      <c r="R2078" s="21">
        <f t="shared" si="283"/>
        <v>0.16513171985435854</v>
      </c>
    </row>
    <row r="2079" spans="1:18" ht="15.5" x14ac:dyDescent="0.45">
      <c r="A2079" s="12" t="s">
        <v>4205</v>
      </c>
      <c r="B2079" s="25" t="s">
        <v>4206</v>
      </c>
      <c r="C2079" s="14" t="s">
        <v>24</v>
      </c>
      <c r="D2079" s="15">
        <v>24000</v>
      </c>
      <c r="E2079" s="16">
        <f t="shared" si="280"/>
        <v>24360</v>
      </c>
      <c r="F2079" s="17">
        <f t="shared" si="281"/>
        <v>24360</v>
      </c>
      <c r="G2079" s="18">
        <f t="shared" si="278"/>
        <v>0</v>
      </c>
      <c r="H2079" s="18">
        <v>100</v>
      </c>
      <c r="I2079" s="19" t="s">
        <v>77</v>
      </c>
      <c r="J2079" s="19">
        <v>1</v>
      </c>
      <c r="K2079" s="26">
        <v>30000</v>
      </c>
      <c r="L2079" s="21">
        <f t="shared" si="279"/>
        <v>0.23152709359605911</v>
      </c>
      <c r="M2079" s="22">
        <v>28000</v>
      </c>
      <c r="N2079" s="23">
        <f t="shared" si="284"/>
        <v>28000</v>
      </c>
      <c r="O2079" s="21">
        <f t="shared" si="282"/>
        <v>0.14942528735632185</v>
      </c>
      <c r="P2079" s="24">
        <v>27000</v>
      </c>
      <c r="Q2079" s="18">
        <f t="shared" si="277"/>
        <v>27000</v>
      </c>
      <c r="R2079" s="21">
        <f t="shared" si="283"/>
        <v>0.10837438423645321</v>
      </c>
    </row>
    <row r="2080" spans="1:18" ht="15.5" x14ac:dyDescent="0.45">
      <c r="A2080" s="12" t="s">
        <v>4207</v>
      </c>
      <c r="B2080" s="25" t="s">
        <v>4208</v>
      </c>
      <c r="C2080" s="14" t="s">
        <v>24</v>
      </c>
      <c r="D2080" s="31">
        <v>45144</v>
      </c>
      <c r="E2080" s="16">
        <f t="shared" si="280"/>
        <v>45821.16</v>
      </c>
      <c r="F2080" s="17">
        <f t="shared" si="281"/>
        <v>45821.16</v>
      </c>
      <c r="G2080" s="18">
        <f t="shared" si="278"/>
        <v>0</v>
      </c>
      <c r="H2080" s="18">
        <v>100</v>
      </c>
      <c r="I2080" s="42" t="s">
        <v>77</v>
      </c>
      <c r="J2080" s="19">
        <v>1</v>
      </c>
      <c r="K2080" s="26">
        <v>55000</v>
      </c>
      <c r="L2080" s="21">
        <f t="shared" si="279"/>
        <v>0.20031880467452146</v>
      </c>
      <c r="M2080" s="22">
        <v>55000</v>
      </c>
      <c r="N2080" s="23">
        <f t="shared" si="284"/>
        <v>55000</v>
      </c>
      <c r="O2080" s="21">
        <f t="shared" si="282"/>
        <v>0.20031880467452146</v>
      </c>
      <c r="P2080" s="24">
        <v>52000</v>
      </c>
      <c r="Q2080" s="18">
        <f t="shared" si="277"/>
        <v>52000</v>
      </c>
      <c r="R2080" s="21">
        <f t="shared" si="283"/>
        <v>0.13484686987409303</v>
      </c>
    </row>
    <row r="2081" spans="1:18" ht="15.5" x14ac:dyDescent="0.45">
      <c r="A2081" s="12" t="s">
        <v>4209</v>
      </c>
      <c r="B2081" s="25" t="s">
        <v>4210</v>
      </c>
      <c r="C2081" s="14" t="s">
        <v>32</v>
      </c>
      <c r="D2081" s="31">
        <v>23552</v>
      </c>
      <c r="E2081" s="16">
        <f t="shared" si="280"/>
        <v>23905.279999999999</v>
      </c>
      <c r="F2081" s="17">
        <f t="shared" si="281"/>
        <v>4781.0559999999996</v>
      </c>
      <c r="G2081" s="18">
        <f t="shared" si="278"/>
        <v>0</v>
      </c>
      <c r="H2081" s="18">
        <v>25</v>
      </c>
      <c r="I2081" s="42" t="s">
        <v>29</v>
      </c>
      <c r="J2081" s="19">
        <v>5</v>
      </c>
      <c r="K2081" s="26">
        <v>7000</v>
      </c>
      <c r="L2081" s="21">
        <f t="shared" si="279"/>
        <v>0.46411169415292369</v>
      </c>
      <c r="M2081" s="22">
        <v>33000</v>
      </c>
      <c r="N2081" s="23">
        <f t="shared" si="284"/>
        <v>6600</v>
      </c>
      <c r="O2081" s="21">
        <f t="shared" si="282"/>
        <v>0.38044816877275661</v>
      </c>
      <c r="P2081" s="24">
        <v>28000</v>
      </c>
      <c r="Q2081" s="18">
        <f t="shared" si="277"/>
        <v>5600</v>
      </c>
      <c r="R2081" s="21">
        <f t="shared" si="283"/>
        <v>0.17128935532233894</v>
      </c>
    </row>
    <row r="2082" spans="1:18" ht="15.5" x14ac:dyDescent="0.45">
      <c r="A2082" s="12" t="s">
        <v>4211</v>
      </c>
      <c r="B2082" s="25" t="s">
        <v>4212</v>
      </c>
      <c r="C2082" s="14" t="s">
        <v>32</v>
      </c>
      <c r="D2082" s="15">
        <v>11513</v>
      </c>
      <c r="E2082" s="16">
        <f t="shared" si="280"/>
        <v>11685.695</v>
      </c>
      <c r="F2082" s="17">
        <f t="shared" si="281"/>
        <v>11685.695</v>
      </c>
      <c r="G2082" s="18">
        <f t="shared" si="278"/>
        <v>0</v>
      </c>
      <c r="H2082" s="18">
        <v>100</v>
      </c>
      <c r="I2082" s="32" t="s">
        <v>48</v>
      </c>
      <c r="J2082" s="32">
        <v>1</v>
      </c>
      <c r="K2082" s="26">
        <v>16000</v>
      </c>
      <c r="L2082" s="21">
        <f t="shared" si="279"/>
        <v>0.36919541370881237</v>
      </c>
      <c r="M2082" s="22">
        <v>13500</v>
      </c>
      <c r="N2082" s="23">
        <f t="shared" si="284"/>
        <v>13500</v>
      </c>
      <c r="O2082" s="21">
        <f t="shared" si="282"/>
        <v>0.15525863031681045</v>
      </c>
      <c r="P2082" s="24">
        <v>13000</v>
      </c>
      <c r="Q2082" s="18">
        <f t="shared" ref="Q2082:Q2145" si="285">P2082/J2082</f>
        <v>13000</v>
      </c>
      <c r="R2082" s="21">
        <f t="shared" si="283"/>
        <v>0.11247127363841007</v>
      </c>
    </row>
    <row r="2083" spans="1:18" ht="15.5" x14ac:dyDescent="0.45">
      <c r="A2083" s="12" t="s">
        <v>4213</v>
      </c>
      <c r="B2083" s="25" t="s">
        <v>4214</v>
      </c>
      <c r="C2083" s="14" t="s">
        <v>32</v>
      </c>
      <c r="D2083" s="15">
        <v>5619</v>
      </c>
      <c r="E2083" s="16">
        <f t="shared" si="280"/>
        <v>5703.2849999999999</v>
      </c>
      <c r="F2083" s="17">
        <f t="shared" si="281"/>
        <v>5703.2849999999999</v>
      </c>
      <c r="G2083" s="18">
        <f t="shared" si="278"/>
        <v>0</v>
      </c>
      <c r="H2083" s="18">
        <v>100</v>
      </c>
      <c r="I2083" s="32" t="s">
        <v>48</v>
      </c>
      <c r="J2083" s="32">
        <v>1</v>
      </c>
      <c r="K2083" s="26">
        <v>10000</v>
      </c>
      <c r="L2083" s="21">
        <f t="shared" si="279"/>
        <v>0.75337546694580404</v>
      </c>
      <c r="M2083" s="22">
        <v>6800</v>
      </c>
      <c r="N2083" s="23">
        <f t="shared" si="284"/>
        <v>6800</v>
      </c>
      <c r="O2083" s="21">
        <f t="shared" si="282"/>
        <v>0.19229531752314677</v>
      </c>
      <c r="P2083" s="24">
        <v>6600</v>
      </c>
      <c r="Q2083" s="18">
        <f t="shared" si="285"/>
        <v>6600</v>
      </c>
      <c r="R2083" s="21">
        <f t="shared" si="283"/>
        <v>0.15722780818423068</v>
      </c>
    </row>
    <row r="2084" spans="1:18" ht="15.5" x14ac:dyDescent="0.45">
      <c r="A2084" s="12" t="s">
        <v>4215</v>
      </c>
      <c r="B2084" s="25" t="s">
        <v>4216</v>
      </c>
      <c r="C2084" s="14" t="s">
        <v>24</v>
      </c>
      <c r="D2084" s="15">
        <v>22666</v>
      </c>
      <c r="E2084" s="16">
        <f t="shared" si="280"/>
        <v>23005.99</v>
      </c>
      <c r="F2084" s="17">
        <f t="shared" si="281"/>
        <v>2300.5990000000002</v>
      </c>
      <c r="G2084" s="18">
        <f t="shared" si="278"/>
        <v>0</v>
      </c>
      <c r="H2084" s="18">
        <v>100</v>
      </c>
      <c r="I2084" s="19" t="s">
        <v>29</v>
      </c>
      <c r="J2084" s="19">
        <v>10</v>
      </c>
      <c r="K2084" s="26">
        <v>5000</v>
      </c>
      <c r="L2084" s="21">
        <f t="shared" si="279"/>
        <v>1.1733470283174077</v>
      </c>
      <c r="M2084" s="22">
        <v>28500</v>
      </c>
      <c r="N2084" s="23">
        <f t="shared" si="284"/>
        <v>2850</v>
      </c>
      <c r="O2084" s="21">
        <f t="shared" si="282"/>
        <v>0.23880780614092234</v>
      </c>
      <c r="P2084" s="40">
        <v>27500</v>
      </c>
      <c r="Q2084" s="18">
        <f t="shared" si="285"/>
        <v>2750</v>
      </c>
      <c r="R2084" s="21">
        <f t="shared" si="283"/>
        <v>0.1953408655745742</v>
      </c>
    </row>
    <row r="2085" spans="1:18" ht="15.5" x14ac:dyDescent="0.45">
      <c r="A2085" s="12" t="s">
        <v>4217</v>
      </c>
      <c r="B2085" s="25" t="s">
        <v>4218</v>
      </c>
      <c r="C2085" s="14" t="s">
        <v>24</v>
      </c>
      <c r="D2085" s="15">
        <v>9380</v>
      </c>
      <c r="E2085" s="16">
        <f t="shared" si="280"/>
        <v>9520.7000000000007</v>
      </c>
      <c r="F2085" s="17">
        <f t="shared" si="281"/>
        <v>9520.7000000000007</v>
      </c>
      <c r="G2085" s="18">
        <f t="shared" si="278"/>
        <v>0</v>
      </c>
      <c r="H2085" s="18">
        <v>100</v>
      </c>
      <c r="I2085" s="32" t="s">
        <v>48</v>
      </c>
      <c r="J2085" s="19">
        <v>1</v>
      </c>
      <c r="K2085" s="26">
        <v>12000</v>
      </c>
      <c r="L2085" s="21">
        <f t="shared" si="279"/>
        <v>0.26041152436270432</v>
      </c>
      <c r="M2085" s="22">
        <v>12000</v>
      </c>
      <c r="N2085" s="23">
        <f t="shared" si="284"/>
        <v>12000</v>
      </c>
      <c r="O2085" s="21">
        <f t="shared" si="282"/>
        <v>0.26041152436270432</v>
      </c>
      <c r="P2085" s="24">
        <v>12000</v>
      </c>
      <c r="Q2085" s="18">
        <f t="shared" si="285"/>
        <v>12000</v>
      </c>
      <c r="R2085" s="21">
        <f t="shared" si="283"/>
        <v>0.26041152436270432</v>
      </c>
    </row>
    <row r="2086" spans="1:18" ht="15.5" x14ac:dyDescent="0.45">
      <c r="A2086" s="12" t="s">
        <v>4219</v>
      </c>
      <c r="B2086" s="25" t="s">
        <v>4220</v>
      </c>
      <c r="C2086" s="14" t="s">
        <v>32</v>
      </c>
      <c r="D2086" s="15">
        <v>9295</v>
      </c>
      <c r="E2086" s="16">
        <f t="shared" si="280"/>
        <v>9434.4249999999993</v>
      </c>
      <c r="F2086" s="17">
        <f t="shared" si="281"/>
        <v>9434.4249999999993</v>
      </c>
      <c r="G2086" s="18">
        <f t="shared" si="278"/>
        <v>0</v>
      </c>
      <c r="H2086" s="18">
        <v>100</v>
      </c>
      <c r="I2086" s="32" t="s">
        <v>48</v>
      </c>
      <c r="J2086" s="19">
        <v>1</v>
      </c>
      <c r="K2086" s="26">
        <v>12000</v>
      </c>
      <c r="L2086" s="21">
        <f t="shared" si="279"/>
        <v>0.27193761146015799</v>
      </c>
      <c r="M2086" s="26">
        <v>12000</v>
      </c>
      <c r="N2086" s="23">
        <f t="shared" si="284"/>
        <v>12000</v>
      </c>
      <c r="O2086" s="21">
        <f t="shared" si="282"/>
        <v>0.27193761146015799</v>
      </c>
      <c r="P2086" s="26">
        <v>12000</v>
      </c>
      <c r="Q2086" s="18">
        <f t="shared" si="285"/>
        <v>12000</v>
      </c>
      <c r="R2086" s="21">
        <f t="shared" si="283"/>
        <v>0.27193761146015799</v>
      </c>
    </row>
    <row r="2087" spans="1:18" ht="15.5" x14ac:dyDescent="0.45">
      <c r="A2087" s="12" t="s">
        <v>4221</v>
      </c>
      <c r="B2087" s="25" t="s">
        <v>4222</v>
      </c>
      <c r="C2087" s="14" t="s">
        <v>24</v>
      </c>
      <c r="D2087" s="15">
        <f>112554/12</f>
        <v>9379.5</v>
      </c>
      <c r="E2087" s="16">
        <f t="shared" si="280"/>
        <v>9520.1924999999992</v>
      </c>
      <c r="F2087" s="17">
        <f t="shared" si="281"/>
        <v>9520.1924999999992</v>
      </c>
      <c r="G2087" s="18">
        <f t="shared" si="278"/>
        <v>0</v>
      </c>
      <c r="H2087" s="18">
        <v>100</v>
      </c>
      <c r="I2087" s="32" t="s">
        <v>48</v>
      </c>
      <c r="J2087" s="19">
        <v>1</v>
      </c>
      <c r="K2087" s="26">
        <v>12000</v>
      </c>
      <c r="L2087" s="21">
        <f t="shared" si="279"/>
        <v>0.26047871405961603</v>
      </c>
      <c r="M2087" s="26">
        <v>12000</v>
      </c>
      <c r="N2087" s="23">
        <f t="shared" si="284"/>
        <v>12000</v>
      </c>
      <c r="O2087" s="21">
        <f t="shared" si="282"/>
        <v>0.26047871405961603</v>
      </c>
      <c r="P2087" s="26">
        <v>12000</v>
      </c>
      <c r="Q2087" s="18">
        <f t="shared" si="285"/>
        <v>12000</v>
      </c>
      <c r="R2087" s="21">
        <f t="shared" si="283"/>
        <v>0.26047871405961603</v>
      </c>
    </row>
    <row r="2088" spans="1:18" ht="15.5" x14ac:dyDescent="0.45">
      <c r="A2088" s="12" t="s">
        <v>4223</v>
      </c>
      <c r="B2088" s="25" t="s">
        <v>4224</v>
      </c>
      <c r="C2088" s="14" t="s">
        <v>47</v>
      </c>
      <c r="D2088" s="15">
        <v>9295</v>
      </c>
      <c r="E2088" s="16">
        <f t="shared" si="280"/>
        <v>9434.4249999999993</v>
      </c>
      <c r="F2088" s="17">
        <f t="shared" si="281"/>
        <v>9434.4249999999993</v>
      </c>
      <c r="G2088" s="18">
        <f t="shared" si="278"/>
        <v>0</v>
      </c>
      <c r="H2088" s="18">
        <v>100</v>
      </c>
      <c r="I2088" s="32" t="s">
        <v>48</v>
      </c>
      <c r="J2088" s="19">
        <v>1</v>
      </c>
      <c r="K2088" s="26">
        <v>12000</v>
      </c>
      <c r="L2088" s="21">
        <f t="shared" si="279"/>
        <v>0.27193761146015799</v>
      </c>
      <c r="M2088" s="26">
        <v>12000</v>
      </c>
      <c r="N2088" s="23">
        <f t="shared" si="284"/>
        <v>12000</v>
      </c>
      <c r="O2088" s="21">
        <f t="shared" si="282"/>
        <v>0.27193761146015799</v>
      </c>
      <c r="P2088" s="26">
        <v>12000</v>
      </c>
      <c r="Q2088" s="18">
        <f t="shared" si="285"/>
        <v>12000</v>
      </c>
      <c r="R2088" s="21">
        <f t="shared" si="283"/>
        <v>0.27193761146015799</v>
      </c>
    </row>
    <row r="2089" spans="1:18" ht="15.5" x14ac:dyDescent="0.45">
      <c r="A2089" s="12" t="s">
        <v>4225</v>
      </c>
      <c r="B2089" s="25" t="s">
        <v>4226</v>
      </c>
      <c r="C2089" s="14" t="s">
        <v>24</v>
      </c>
      <c r="D2089" s="15">
        <v>8910</v>
      </c>
      <c r="E2089" s="16">
        <f t="shared" si="280"/>
        <v>9043.65</v>
      </c>
      <c r="F2089" s="17">
        <f t="shared" si="281"/>
        <v>9043.65</v>
      </c>
      <c r="G2089" s="18">
        <f t="shared" si="278"/>
        <v>0</v>
      </c>
      <c r="H2089" s="18">
        <v>10</v>
      </c>
      <c r="I2089" s="19" t="s">
        <v>77</v>
      </c>
      <c r="J2089" s="19">
        <v>1</v>
      </c>
      <c r="K2089" s="26">
        <v>12000</v>
      </c>
      <c r="L2089" s="21">
        <f t="shared" si="279"/>
        <v>0.32689787862201658</v>
      </c>
      <c r="M2089" s="22">
        <v>11500</v>
      </c>
      <c r="N2089" s="23">
        <f t="shared" si="284"/>
        <v>11500</v>
      </c>
      <c r="O2089" s="21">
        <f t="shared" si="282"/>
        <v>0.27161046701276592</v>
      </c>
      <c r="P2089" s="24">
        <v>10000</v>
      </c>
      <c r="Q2089" s="18">
        <f t="shared" si="285"/>
        <v>10000</v>
      </c>
      <c r="R2089" s="21">
        <f t="shared" si="283"/>
        <v>0.10574823218501384</v>
      </c>
    </row>
    <row r="2090" spans="1:18" ht="15.5" x14ac:dyDescent="0.45">
      <c r="A2090" s="12" t="s">
        <v>4227</v>
      </c>
      <c r="B2090" s="25" t="s">
        <v>4228</v>
      </c>
      <c r="C2090" s="14" t="s">
        <v>32</v>
      </c>
      <c r="D2090" s="15">
        <v>4850</v>
      </c>
      <c r="E2090" s="16">
        <f t="shared" si="280"/>
        <v>4922.75</v>
      </c>
      <c r="F2090" s="17">
        <f t="shared" si="281"/>
        <v>4922.75</v>
      </c>
      <c r="G2090" s="18">
        <f t="shared" si="278"/>
        <v>0</v>
      </c>
      <c r="H2090" s="18">
        <v>100</v>
      </c>
      <c r="I2090" s="32" t="s">
        <v>48</v>
      </c>
      <c r="J2090" s="19">
        <v>1</v>
      </c>
      <c r="K2090" s="26">
        <v>8000</v>
      </c>
      <c r="L2090" s="21">
        <f t="shared" si="279"/>
        <v>0.62510791732263471</v>
      </c>
      <c r="M2090" s="22">
        <v>6000</v>
      </c>
      <c r="N2090" s="23">
        <f t="shared" si="284"/>
        <v>6000</v>
      </c>
      <c r="O2090" s="21">
        <f t="shared" si="282"/>
        <v>0.21883093799197603</v>
      </c>
      <c r="P2090" s="24">
        <v>5700</v>
      </c>
      <c r="Q2090" s="18">
        <f t="shared" si="285"/>
        <v>5700</v>
      </c>
      <c r="R2090" s="21">
        <f t="shared" si="283"/>
        <v>0.15788939109237723</v>
      </c>
    </row>
    <row r="2091" spans="1:18" ht="15.5" x14ac:dyDescent="0.45">
      <c r="A2091" s="12" t="s">
        <v>4229</v>
      </c>
      <c r="B2091" s="25" t="s">
        <v>4230</v>
      </c>
      <c r="C2091" s="14" t="s">
        <v>32</v>
      </c>
      <c r="D2091" s="15">
        <v>47000</v>
      </c>
      <c r="E2091" s="16">
        <f t="shared" si="280"/>
        <v>47705</v>
      </c>
      <c r="F2091" s="17">
        <f t="shared" si="281"/>
        <v>4770.5</v>
      </c>
      <c r="G2091" s="18">
        <f t="shared" si="278"/>
        <v>0</v>
      </c>
      <c r="H2091" s="18">
        <v>100</v>
      </c>
      <c r="I2091" s="28" t="s">
        <v>29</v>
      </c>
      <c r="J2091" s="19">
        <v>10</v>
      </c>
      <c r="K2091" s="26">
        <v>7000</v>
      </c>
      <c r="L2091" s="21">
        <f t="shared" si="279"/>
        <v>0.4673514306676449</v>
      </c>
      <c r="M2091" s="22">
        <v>59000</v>
      </c>
      <c r="N2091" s="23">
        <f t="shared" si="284"/>
        <v>5900</v>
      </c>
      <c r="O2091" s="21">
        <f t="shared" si="282"/>
        <v>0.23676763441987214</v>
      </c>
      <c r="P2091" s="24">
        <v>57000</v>
      </c>
      <c r="Q2091" s="18">
        <f t="shared" si="285"/>
        <v>5700</v>
      </c>
      <c r="R2091" s="21">
        <f t="shared" si="283"/>
        <v>0.19484330782936798</v>
      </c>
    </row>
    <row r="2092" spans="1:18" ht="15.5" x14ac:dyDescent="0.45">
      <c r="A2092" s="12" t="s">
        <v>4231</v>
      </c>
      <c r="B2092" s="25" t="s">
        <v>4232</v>
      </c>
      <c r="C2092" s="14" t="s">
        <v>24</v>
      </c>
      <c r="D2092" s="37">
        <v>22240</v>
      </c>
      <c r="E2092" s="16">
        <f t="shared" si="280"/>
        <v>22573.599999999999</v>
      </c>
      <c r="F2092" s="17">
        <f t="shared" si="281"/>
        <v>22573.599999999999</v>
      </c>
      <c r="G2092" s="18">
        <f t="shared" si="278"/>
        <v>0</v>
      </c>
      <c r="H2092" s="18">
        <v>1</v>
      </c>
      <c r="I2092" s="19" t="s">
        <v>11</v>
      </c>
      <c r="J2092" s="19">
        <v>1</v>
      </c>
      <c r="K2092" s="29">
        <v>27000</v>
      </c>
      <c r="L2092" s="21">
        <f t="shared" si="279"/>
        <v>0.19608746500336685</v>
      </c>
      <c r="M2092" s="30">
        <v>26000</v>
      </c>
      <c r="N2092" s="23">
        <f t="shared" si="284"/>
        <v>26000</v>
      </c>
      <c r="O2092" s="21">
        <f t="shared" si="282"/>
        <v>0.1517879292625014</v>
      </c>
      <c r="P2092" s="24">
        <v>26000</v>
      </c>
      <c r="Q2092" s="18">
        <f t="shared" si="285"/>
        <v>26000</v>
      </c>
      <c r="R2092" s="21">
        <f t="shared" si="283"/>
        <v>0.1517879292625014</v>
      </c>
    </row>
    <row r="2093" spans="1:18" ht="15.5" x14ac:dyDescent="0.45">
      <c r="A2093" s="12" t="s">
        <v>4233</v>
      </c>
      <c r="B2093" s="25" t="s">
        <v>4234</v>
      </c>
      <c r="C2093" s="14" t="s">
        <v>24</v>
      </c>
      <c r="D2093" s="19">
        <v>10046</v>
      </c>
      <c r="E2093" s="16">
        <f t="shared" si="280"/>
        <v>10196.69</v>
      </c>
      <c r="F2093" s="17">
        <f t="shared" si="281"/>
        <v>10196.69</v>
      </c>
      <c r="G2093" s="18">
        <f t="shared" si="278"/>
        <v>0</v>
      </c>
      <c r="H2093" s="18">
        <v>1</v>
      </c>
      <c r="I2093" s="19" t="s">
        <v>11</v>
      </c>
      <c r="J2093" s="19">
        <v>1</v>
      </c>
      <c r="K2093" s="26">
        <v>13000</v>
      </c>
      <c r="L2093" s="21">
        <f t="shared" si="279"/>
        <v>0.27492352910601375</v>
      </c>
      <c r="M2093" s="30">
        <v>13000</v>
      </c>
      <c r="N2093" s="23">
        <f t="shared" si="284"/>
        <v>13000</v>
      </c>
      <c r="O2093" s="21">
        <f t="shared" si="282"/>
        <v>0.27492352910601375</v>
      </c>
      <c r="P2093" s="24">
        <v>11500</v>
      </c>
      <c r="Q2093" s="18">
        <f t="shared" si="285"/>
        <v>11500</v>
      </c>
      <c r="R2093" s="21">
        <f t="shared" si="283"/>
        <v>0.12781696805531986</v>
      </c>
    </row>
    <row r="2094" spans="1:18" ht="15.5" x14ac:dyDescent="0.45">
      <c r="A2094" s="12" t="s">
        <v>4235</v>
      </c>
      <c r="B2094" s="25" t="s">
        <v>4236</v>
      </c>
      <c r="C2094" s="14" t="s">
        <v>24</v>
      </c>
      <c r="D2094" s="31">
        <v>10787</v>
      </c>
      <c r="E2094" s="16">
        <f t="shared" si="280"/>
        <v>10948.805</v>
      </c>
      <c r="F2094" s="17">
        <f t="shared" si="281"/>
        <v>10948.805</v>
      </c>
      <c r="G2094" s="18">
        <f t="shared" ref="G2094:G2157" si="286">F2094*T2094</f>
        <v>0</v>
      </c>
      <c r="H2094" s="18">
        <v>100</v>
      </c>
      <c r="I2094" s="32" t="s">
        <v>48</v>
      </c>
      <c r="J2094" s="19">
        <v>1</v>
      </c>
      <c r="K2094" s="26">
        <v>13500</v>
      </c>
      <c r="L2094" s="21">
        <f t="shared" ref="L2094:L2157" si="287">(K2094-F2094)/F2094</f>
        <v>0.23301127383308037</v>
      </c>
      <c r="M2094" s="22">
        <v>13000</v>
      </c>
      <c r="N2094" s="23">
        <f t="shared" si="284"/>
        <v>13000</v>
      </c>
      <c r="O2094" s="21">
        <f t="shared" si="282"/>
        <v>0.18734418961704036</v>
      </c>
      <c r="P2094" s="24">
        <v>12500</v>
      </c>
      <c r="Q2094" s="18">
        <f t="shared" si="285"/>
        <v>12500</v>
      </c>
      <c r="R2094" s="21">
        <f t="shared" si="283"/>
        <v>0.14167710540100034</v>
      </c>
    </row>
    <row r="2095" spans="1:18" ht="15.5" x14ac:dyDescent="0.45">
      <c r="A2095" s="12" t="s">
        <v>4237</v>
      </c>
      <c r="B2095" s="25" t="s">
        <v>4238</v>
      </c>
      <c r="C2095" s="14" t="s">
        <v>47</v>
      </c>
      <c r="D2095" s="31">
        <v>7725</v>
      </c>
      <c r="E2095" s="16">
        <f t="shared" si="280"/>
        <v>7840.875</v>
      </c>
      <c r="F2095" s="17">
        <f t="shared" si="281"/>
        <v>7840.875</v>
      </c>
      <c r="G2095" s="18">
        <f t="shared" si="286"/>
        <v>0</v>
      </c>
      <c r="H2095" s="18">
        <v>100</v>
      </c>
      <c r="I2095" s="32" t="s">
        <v>48</v>
      </c>
      <c r="J2095" s="19">
        <v>1</v>
      </c>
      <c r="K2095" s="26">
        <v>10000</v>
      </c>
      <c r="L2095" s="21">
        <f t="shared" si="287"/>
        <v>0.27536786391824891</v>
      </c>
      <c r="M2095" s="22">
        <v>9000</v>
      </c>
      <c r="N2095" s="23">
        <f t="shared" si="284"/>
        <v>9000</v>
      </c>
      <c r="O2095" s="21">
        <f t="shared" si="282"/>
        <v>0.14783107752642402</v>
      </c>
      <c r="P2095" s="24">
        <v>9000</v>
      </c>
      <c r="Q2095" s="18">
        <f t="shared" si="285"/>
        <v>9000</v>
      </c>
      <c r="R2095" s="21">
        <f t="shared" si="283"/>
        <v>0.14783107752642402</v>
      </c>
    </row>
    <row r="2096" spans="1:18" ht="15.5" x14ac:dyDescent="0.45">
      <c r="A2096" s="12" t="s">
        <v>4239</v>
      </c>
      <c r="B2096" s="135" t="s">
        <v>4240</v>
      </c>
      <c r="C2096" s="33" t="s">
        <v>47</v>
      </c>
      <c r="D2096" s="31">
        <v>31323</v>
      </c>
      <c r="E2096" s="16">
        <f t="shared" si="280"/>
        <v>31792.845000000001</v>
      </c>
      <c r="F2096" s="17">
        <f t="shared" si="281"/>
        <v>31792.845000000001</v>
      </c>
      <c r="G2096" s="18">
        <f t="shared" si="286"/>
        <v>0</v>
      </c>
      <c r="H2096" s="18">
        <v>100</v>
      </c>
      <c r="I2096" s="32" t="s">
        <v>48</v>
      </c>
      <c r="J2096" s="32">
        <v>1</v>
      </c>
      <c r="K2096" s="26">
        <v>38000</v>
      </c>
      <c r="L2096" s="21">
        <f t="shared" si="287"/>
        <v>0.19523748189254528</v>
      </c>
      <c r="M2096" s="22">
        <v>37000</v>
      </c>
      <c r="N2096" s="23">
        <f t="shared" si="284"/>
        <v>37000</v>
      </c>
      <c r="O2096" s="21">
        <f t="shared" si="282"/>
        <v>0.16378386394800462</v>
      </c>
      <c r="P2096" s="24">
        <v>36000</v>
      </c>
      <c r="Q2096" s="18">
        <f t="shared" si="285"/>
        <v>36000</v>
      </c>
      <c r="R2096" s="21">
        <f t="shared" si="283"/>
        <v>0.13233024600346394</v>
      </c>
    </row>
    <row r="2097" spans="1:18" ht="15.5" x14ac:dyDescent="0.45">
      <c r="A2097" s="12" t="s">
        <v>4241</v>
      </c>
      <c r="B2097" s="135" t="s">
        <v>4242</v>
      </c>
      <c r="C2097" s="33" t="s">
        <v>47</v>
      </c>
      <c r="D2097" s="31">
        <v>19987</v>
      </c>
      <c r="E2097" s="16">
        <f t="shared" si="280"/>
        <v>20286.805</v>
      </c>
      <c r="F2097" s="17">
        <f t="shared" si="281"/>
        <v>20286.805</v>
      </c>
      <c r="G2097" s="18">
        <f t="shared" si="286"/>
        <v>0</v>
      </c>
      <c r="H2097" s="18">
        <v>100</v>
      </c>
      <c r="I2097" s="32" t="s">
        <v>48</v>
      </c>
      <c r="J2097" s="28">
        <v>1</v>
      </c>
      <c r="K2097" s="26">
        <v>24000</v>
      </c>
      <c r="L2097" s="21">
        <f t="shared" si="287"/>
        <v>0.18303498259090081</v>
      </c>
      <c r="M2097" s="22">
        <v>24000</v>
      </c>
      <c r="N2097" s="23">
        <f t="shared" si="284"/>
        <v>24000</v>
      </c>
      <c r="O2097" s="21">
        <f t="shared" si="282"/>
        <v>0.18303498259090081</v>
      </c>
      <c r="P2097" s="24">
        <v>23000</v>
      </c>
      <c r="Q2097" s="18">
        <f t="shared" si="285"/>
        <v>23000</v>
      </c>
      <c r="R2097" s="21">
        <f t="shared" si="283"/>
        <v>0.13374185831627994</v>
      </c>
    </row>
    <row r="2098" spans="1:18" ht="15.5" x14ac:dyDescent="0.45">
      <c r="A2098" s="12" t="s">
        <v>4243</v>
      </c>
      <c r="B2098" s="135" t="s">
        <v>4244</v>
      </c>
      <c r="C2098" s="33" t="s">
        <v>47</v>
      </c>
      <c r="D2098" s="31">
        <v>22447</v>
      </c>
      <c r="E2098" s="16">
        <f t="shared" si="280"/>
        <v>22783.705000000002</v>
      </c>
      <c r="F2098" s="17">
        <f t="shared" si="281"/>
        <v>22783.705000000002</v>
      </c>
      <c r="G2098" s="18">
        <f t="shared" si="286"/>
        <v>0</v>
      </c>
      <c r="H2098" s="18">
        <v>100</v>
      </c>
      <c r="I2098" s="32" t="s">
        <v>48</v>
      </c>
      <c r="J2098" s="19">
        <v>1</v>
      </c>
      <c r="K2098" s="26">
        <v>28000</v>
      </c>
      <c r="L2098" s="21">
        <f t="shared" si="287"/>
        <v>0.2289484963047054</v>
      </c>
      <c r="M2098" s="22">
        <v>27000</v>
      </c>
      <c r="N2098" s="23">
        <f t="shared" si="284"/>
        <v>27000</v>
      </c>
      <c r="O2098" s="21">
        <f t="shared" si="282"/>
        <v>0.18505747857953733</v>
      </c>
      <c r="P2098" s="24">
        <v>27000</v>
      </c>
      <c r="Q2098" s="18">
        <f t="shared" si="285"/>
        <v>27000</v>
      </c>
      <c r="R2098" s="21">
        <f t="shared" si="283"/>
        <v>0.18505747857953733</v>
      </c>
    </row>
    <row r="2099" spans="1:18" ht="15.5" x14ac:dyDescent="0.45">
      <c r="A2099" s="12" t="s">
        <v>4245</v>
      </c>
      <c r="B2099" s="135" t="s">
        <v>4246</v>
      </c>
      <c r="C2099" s="33" t="s">
        <v>47</v>
      </c>
      <c r="D2099" s="31">
        <v>12093</v>
      </c>
      <c r="E2099" s="16">
        <f t="shared" si="280"/>
        <v>12274.395</v>
      </c>
      <c r="F2099" s="17">
        <f t="shared" si="281"/>
        <v>12274.395</v>
      </c>
      <c r="G2099" s="18">
        <f t="shared" si="286"/>
        <v>0</v>
      </c>
      <c r="H2099" s="18">
        <v>100</v>
      </c>
      <c r="I2099" s="32" t="s">
        <v>48</v>
      </c>
      <c r="J2099" s="19">
        <v>1</v>
      </c>
      <c r="K2099" s="26">
        <v>15000</v>
      </c>
      <c r="L2099" s="21">
        <f t="shared" si="287"/>
        <v>0.22205615836870163</v>
      </c>
      <c r="M2099" s="22">
        <v>14500</v>
      </c>
      <c r="N2099" s="23">
        <f t="shared" si="284"/>
        <v>14500</v>
      </c>
      <c r="O2099" s="21">
        <f t="shared" si="282"/>
        <v>0.18132095308974491</v>
      </c>
      <c r="P2099" s="22">
        <v>13700</v>
      </c>
      <c r="Q2099" s="18">
        <f t="shared" si="285"/>
        <v>13700</v>
      </c>
      <c r="R2099" s="21">
        <f t="shared" si="283"/>
        <v>0.11614462464341416</v>
      </c>
    </row>
    <row r="2100" spans="1:18" ht="15.5" x14ac:dyDescent="0.45">
      <c r="A2100" s="12" t="s">
        <v>4247</v>
      </c>
      <c r="B2100" s="34" t="s">
        <v>4248</v>
      </c>
      <c r="C2100" s="14" t="s">
        <v>47</v>
      </c>
      <c r="D2100" s="31">
        <v>21647</v>
      </c>
      <c r="E2100" s="16">
        <f t="shared" si="280"/>
        <v>21971.705000000002</v>
      </c>
      <c r="F2100" s="17">
        <f t="shared" si="281"/>
        <v>21971.705000000002</v>
      </c>
      <c r="G2100" s="18">
        <f t="shared" si="286"/>
        <v>0</v>
      </c>
      <c r="H2100" s="18">
        <v>100</v>
      </c>
      <c r="I2100" s="32" t="s">
        <v>48</v>
      </c>
      <c r="J2100" s="19">
        <v>1</v>
      </c>
      <c r="K2100" s="26">
        <v>27000</v>
      </c>
      <c r="L2100" s="21">
        <f t="shared" si="287"/>
        <v>0.22885320005889384</v>
      </c>
      <c r="M2100" s="22">
        <v>25000</v>
      </c>
      <c r="N2100" s="23">
        <f t="shared" si="284"/>
        <v>25000</v>
      </c>
      <c r="O2100" s="21">
        <f t="shared" si="282"/>
        <v>0.13782703709156835</v>
      </c>
      <c r="P2100" s="24">
        <v>24700</v>
      </c>
      <c r="Q2100" s="18">
        <f t="shared" si="285"/>
        <v>24700</v>
      </c>
      <c r="R2100" s="21">
        <f t="shared" si="283"/>
        <v>0.12417311264646955</v>
      </c>
    </row>
    <row r="2101" spans="1:18" ht="15.5" x14ac:dyDescent="0.45">
      <c r="A2101" s="12" t="s">
        <v>4249</v>
      </c>
      <c r="B2101" s="25" t="s">
        <v>4250</v>
      </c>
      <c r="C2101" s="14" t="s">
        <v>24</v>
      </c>
      <c r="D2101" s="15">
        <v>18712</v>
      </c>
      <c r="E2101" s="16">
        <f t="shared" si="280"/>
        <v>18992.68</v>
      </c>
      <c r="F2101" s="17">
        <f t="shared" si="281"/>
        <v>18992.68</v>
      </c>
      <c r="G2101" s="18">
        <f t="shared" si="286"/>
        <v>0</v>
      </c>
      <c r="H2101" s="18">
        <v>100</v>
      </c>
      <c r="I2101" s="19" t="s">
        <v>33</v>
      </c>
      <c r="J2101" s="32">
        <v>1</v>
      </c>
      <c r="K2101" s="26">
        <v>22000</v>
      </c>
      <c r="L2101" s="21">
        <f t="shared" si="287"/>
        <v>0.15834100295482259</v>
      </c>
      <c r="M2101" s="22">
        <v>22000</v>
      </c>
      <c r="N2101" s="23">
        <f t="shared" si="284"/>
        <v>22000</v>
      </c>
      <c r="O2101" s="21">
        <f t="shared" si="282"/>
        <v>0.15834100295482259</v>
      </c>
      <c r="P2101" s="24">
        <v>21000</v>
      </c>
      <c r="Q2101" s="18">
        <f t="shared" si="285"/>
        <v>21000</v>
      </c>
      <c r="R2101" s="21">
        <f t="shared" si="283"/>
        <v>0.10568913918414882</v>
      </c>
    </row>
    <row r="2102" spans="1:18" ht="15.5" x14ac:dyDescent="0.45">
      <c r="A2102" s="12" t="s">
        <v>4251</v>
      </c>
      <c r="B2102" s="25" t="s">
        <v>4252</v>
      </c>
      <c r="C2102" s="14" t="s">
        <v>24</v>
      </c>
      <c r="D2102" s="15">
        <v>8472</v>
      </c>
      <c r="E2102" s="16">
        <f t="shared" si="280"/>
        <v>8599.08</v>
      </c>
      <c r="F2102" s="17">
        <f t="shared" si="281"/>
        <v>8599.08</v>
      </c>
      <c r="G2102" s="18">
        <f t="shared" si="286"/>
        <v>0</v>
      </c>
      <c r="H2102" s="18">
        <v>100</v>
      </c>
      <c r="I2102" s="19" t="s">
        <v>33</v>
      </c>
      <c r="J2102" s="19">
        <v>1</v>
      </c>
      <c r="K2102" s="26">
        <v>11000</v>
      </c>
      <c r="L2102" s="21">
        <f t="shared" si="287"/>
        <v>0.27920661280043912</v>
      </c>
      <c r="M2102" s="22">
        <v>10000</v>
      </c>
      <c r="N2102" s="23">
        <f t="shared" si="284"/>
        <v>10000</v>
      </c>
      <c r="O2102" s="21">
        <f t="shared" si="282"/>
        <v>0.16291510254585376</v>
      </c>
      <c r="P2102" s="24">
        <v>9600</v>
      </c>
      <c r="Q2102" s="18">
        <f t="shared" si="285"/>
        <v>9600</v>
      </c>
      <c r="R2102" s="21">
        <f t="shared" si="283"/>
        <v>0.1163984984440196</v>
      </c>
    </row>
    <row r="2103" spans="1:18" ht="15.5" x14ac:dyDescent="0.45">
      <c r="A2103" s="12" t="s">
        <v>4253</v>
      </c>
      <c r="B2103" s="25" t="s">
        <v>4254</v>
      </c>
      <c r="C2103" s="14" t="s">
        <v>24</v>
      </c>
      <c r="D2103" s="15">
        <v>20010</v>
      </c>
      <c r="E2103" s="16">
        <f t="shared" si="280"/>
        <v>20310.150000000001</v>
      </c>
      <c r="F2103" s="17">
        <f t="shared" si="281"/>
        <v>20310.150000000001</v>
      </c>
      <c r="G2103" s="18">
        <f t="shared" si="286"/>
        <v>0</v>
      </c>
      <c r="H2103" s="18">
        <v>100</v>
      </c>
      <c r="I2103" s="19" t="s">
        <v>33</v>
      </c>
      <c r="J2103" s="19">
        <v>1</v>
      </c>
      <c r="K2103" s="26">
        <v>24000</v>
      </c>
      <c r="L2103" s="21">
        <f t="shared" si="287"/>
        <v>0.18167517226608362</v>
      </c>
      <c r="M2103" s="22">
        <v>24000</v>
      </c>
      <c r="N2103" s="23">
        <f t="shared" si="284"/>
        <v>24000</v>
      </c>
      <c r="O2103" s="21">
        <f t="shared" si="282"/>
        <v>0.18167517226608362</v>
      </c>
      <c r="P2103" s="24">
        <v>23000</v>
      </c>
      <c r="Q2103" s="18">
        <f t="shared" si="285"/>
        <v>23000</v>
      </c>
      <c r="R2103" s="21">
        <f t="shared" si="283"/>
        <v>0.1324387067549968</v>
      </c>
    </row>
    <row r="2104" spans="1:18" ht="15.5" x14ac:dyDescent="0.45">
      <c r="A2104" s="12" t="s">
        <v>4255</v>
      </c>
      <c r="B2104" s="25" t="s">
        <v>4256</v>
      </c>
      <c r="C2104" s="14" t="s">
        <v>24</v>
      </c>
      <c r="D2104" s="15">
        <v>16796</v>
      </c>
      <c r="E2104" s="16">
        <f t="shared" si="280"/>
        <v>17047.939999999999</v>
      </c>
      <c r="F2104" s="17">
        <f t="shared" si="281"/>
        <v>17047.939999999999</v>
      </c>
      <c r="G2104" s="18">
        <f t="shared" si="286"/>
        <v>0</v>
      </c>
      <c r="H2104" s="18">
        <v>100</v>
      </c>
      <c r="I2104" s="19" t="s">
        <v>33</v>
      </c>
      <c r="J2104" s="32">
        <v>1</v>
      </c>
      <c r="K2104" s="26">
        <v>32000</v>
      </c>
      <c r="L2104" s="21">
        <f t="shared" si="287"/>
        <v>0.87705963301137868</v>
      </c>
      <c r="M2104" s="22">
        <v>31000</v>
      </c>
      <c r="N2104" s="23">
        <f t="shared" si="284"/>
        <v>31000</v>
      </c>
      <c r="O2104" s="21">
        <f t="shared" si="282"/>
        <v>0.81840151947977302</v>
      </c>
      <c r="P2104" s="24">
        <v>31000</v>
      </c>
      <c r="Q2104" s="18">
        <f t="shared" si="285"/>
        <v>31000</v>
      </c>
      <c r="R2104" s="21">
        <f t="shared" si="283"/>
        <v>0.81840151947977302</v>
      </c>
    </row>
    <row r="2105" spans="1:18" ht="15.5" x14ac:dyDescent="0.45">
      <c r="A2105" s="12" t="s">
        <v>4257</v>
      </c>
      <c r="B2105" s="25" t="s">
        <v>4258</v>
      </c>
      <c r="C2105" s="14" t="s">
        <v>24</v>
      </c>
      <c r="D2105" s="15">
        <f>164280/6</f>
        <v>27380</v>
      </c>
      <c r="E2105" s="16">
        <f t="shared" si="280"/>
        <v>27790.7</v>
      </c>
      <c r="F2105" s="17">
        <f t="shared" si="281"/>
        <v>27790.7</v>
      </c>
      <c r="G2105" s="18">
        <f t="shared" si="286"/>
        <v>0</v>
      </c>
      <c r="H2105" s="18">
        <v>10</v>
      </c>
      <c r="I2105" s="19" t="s">
        <v>29</v>
      </c>
      <c r="J2105" s="19">
        <v>1</v>
      </c>
      <c r="K2105" s="26">
        <v>33000</v>
      </c>
      <c r="L2105" s="21">
        <f t="shared" si="287"/>
        <v>0.18744759937676989</v>
      </c>
      <c r="M2105" s="22">
        <v>32000</v>
      </c>
      <c r="N2105" s="23">
        <f t="shared" si="284"/>
        <v>32000</v>
      </c>
      <c r="O2105" s="21">
        <f t="shared" si="282"/>
        <v>0.15146433878959506</v>
      </c>
      <c r="P2105" s="24">
        <v>32000</v>
      </c>
      <c r="Q2105" s="18">
        <f t="shared" si="285"/>
        <v>32000</v>
      </c>
      <c r="R2105" s="21">
        <f t="shared" si="283"/>
        <v>0.15146433878959506</v>
      </c>
    </row>
    <row r="2106" spans="1:18" ht="15.5" x14ac:dyDescent="0.45">
      <c r="A2106" s="12" t="s">
        <v>4259</v>
      </c>
      <c r="B2106" s="25" t="s">
        <v>4260</v>
      </c>
      <c r="C2106" s="14" t="s">
        <v>24</v>
      </c>
      <c r="D2106" s="15">
        <v>29526</v>
      </c>
      <c r="E2106" s="16">
        <f t="shared" si="280"/>
        <v>29968.89</v>
      </c>
      <c r="F2106" s="17">
        <f t="shared" si="281"/>
        <v>2996.8890000000001</v>
      </c>
      <c r="G2106" s="18">
        <f t="shared" si="286"/>
        <v>0</v>
      </c>
      <c r="H2106" s="18">
        <v>100</v>
      </c>
      <c r="I2106" s="19" t="s">
        <v>29</v>
      </c>
      <c r="J2106" s="19">
        <v>10</v>
      </c>
      <c r="K2106" s="26">
        <v>6000</v>
      </c>
      <c r="L2106" s="21">
        <f t="shared" si="287"/>
        <v>1.0020761529706304</v>
      </c>
      <c r="M2106" s="22">
        <v>35000</v>
      </c>
      <c r="N2106" s="23">
        <f t="shared" si="284"/>
        <v>3500</v>
      </c>
      <c r="O2106" s="21">
        <f t="shared" si="282"/>
        <v>0.16787775589953444</v>
      </c>
      <c r="P2106" s="40">
        <v>33500</v>
      </c>
      <c r="Q2106" s="18">
        <f t="shared" si="285"/>
        <v>3350</v>
      </c>
      <c r="R2106" s="21">
        <f t="shared" si="283"/>
        <v>0.11782585207526867</v>
      </c>
    </row>
    <row r="2107" spans="1:18" ht="15.5" x14ac:dyDescent="0.45">
      <c r="A2107" s="12" t="s">
        <v>4261</v>
      </c>
      <c r="B2107" s="25" t="s">
        <v>4262</v>
      </c>
      <c r="C2107" s="14" t="s">
        <v>24</v>
      </c>
      <c r="D2107" s="28">
        <v>5780</v>
      </c>
      <c r="E2107" s="16">
        <f t="shared" si="280"/>
        <v>5866.7</v>
      </c>
      <c r="F2107" s="17">
        <f t="shared" si="281"/>
        <v>5866.7</v>
      </c>
      <c r="G2107" s="18">
        <f t="shared" si="286"/>
        <v>0</v>
      </c>
      <c r="H2107" s="18">
        <v>2</v>
      </c>
      <c r="I2107" s="19" t="s">
        <v>77</v>
      </c>
      <c r="J2107" s="19">
        <v>1</v>
      </c>
      <c r="K2107" s="29">
        <v>8000</v>
      </c>
      <c r="L2107" s="21">
        <f t="shared" si="287"/>
        <v>0.36362861574650146</v>
      </c>
      <c r="M2107" s="30">
        <v>7000</v>
      </c>
      <c r="N2107" s="23">
        <f t="shared" si="284"/>
        <v>7000</v>
      </c>
      <c r="O2107" s="21">
        <f t="shared" si="282"/>
        <v>0.19317503877818878</v>
      </c>
      <c r="P2107" s="24">
        <v>6500</v>
      </c>
      <c r="Q2107" s="18">
        <f t="shared" si="285"/>
        <v>6500</v>
      </c>
      <c r="R2107" s="21">
        <f t="shared" si="283"/>
        <v>0.10794825029403246</v>
      </c>
    </row>
    <row r="2108" spans="1:18" ht="15.5" x14ac:dyDescent="0.45">
      <c r="A2108" s="12" t="s">
        <v>4263</v>
      </c>
      <c r="B2108" s="25" t="s">
        <v>4264</v>
      </c>
      <c r="C2108" s="14" t="s">
        <v>24</v>
      </c>
      <c r="D2108" s="15">
        <v>5911</v>
      </c>
      <c r="E2108" s="16">
        <f t="shared" si="280"/>
        <v>5999.665</v>
      </c>
      <c r="F2108" s="17">
        <f t="shared" si="281"/>
        <v>5999.665</v>
      </c>
      <c r="G2108" s="18">
        <f t="shared" si="286"/>
        <v>0</v>
      </c>
      <c r="H2108" s="18">
        <v>10</v>
      </c>
      <c r="I2108" s="19" t="s">
        <v>33</v>
      </c>
      <c r="J2108" s="19">
        <v>1</v>
      </c>
      <c r="K2108" s="26">
        <v>8000</v>
      </c>
      <c r="L2108" s="21">
        <f t="shared" si="287"/>
        <v>0.33340778193449133</v>
      </c>
      <c r="M2108" s="22">
        <v>7000</v>
      </c>
      <c r="N2108" s="23">
        <f t="shared" si="284"/>
        <v>7000</v>
      </c>
      <c r="O2108" s="21">
        <f t="shared" si="282"/>
        <v>0.16673180919267994</v>
      </c>
      <c r="P2108" s="24">
        <v>7000</v>
      </c>
      <c r="Q2108" s="18">
        <f t="shared" si="285"/>
        <v>7000</v>
      </c>
      <c r="R2108" s="21">
        <f t="shared" si="283"/>
        <v>0.16673180919267994</v>
      </c>
    </row>
    <row r="2109" spans="1:18" ht="15.5" x14ac:dyDescent="0.45">
      <c r="A2109" s="12" t="s">
        <v>4265</v>
      </c>
      <c r="B2109" s="25" t="s">
        <v>4266</v>
      </c>
      <c r="C2109" s="14" t="s">
        <v>32</v>
      </c>
      <c r="D2109" s="15">
        <v>10090</v>
      </c>
      <c r="E2109" s="16">
        <f t="shared" si="280"/>
        <v>10241.35</v>
      </c>
      <c r="F2109" s="17">
        <f t="shared" si="281"/>
        <v>10241.35</v>
      </c>
      <c r="G2109" s="18">
        <f t="shared" si="286"/>
        <v>0</v>
      </c>
      <c r="H2109" s="18">
        <v>100</v>
      </c>
      <c r="I2109" s="19" t="s">
        <v>215</v>
      </c>
      <c r="J2109" s="19">
        <v>1</v>
      </c>
      <c r="K2109" s="26">
        <v>13000</v>
      </c>
      <c r="L2109" s="21">
        <f t="shared" si="287"/>
        <v>0.26936390221992212</v>
      </c>
      <c r="M2109" s="22">
        <v>12000</v>
      </c>
      <c r="N2109" s="23">
        <f t="shared" si="284"/>
        <v>12000</v>
      </c>
      <c r="O2109" s="21">
        <f t="shared" si="282"/>
        <v>0.17172052512608196</v>
      </c>
      <c r="P2109" s="24">
        <v>11700</v>
      </c>
      <c r="Q2109" s="18">
        <f t="shared" si="285"/>
        <v>11700</v>
      </c>
      <c r="R2109" s="21">
        <f t="shared" si="283"/>
        <v>0.14242751199792991</v>
      </c>
    </row>
    <row r="2110" spans="1:18" ht="15.5" x14ac:dyDescent="0.45">
      <c r="A2110" s="12" t="s">
        <v>4267</v>
      </c>
      <c r="B2110" s="135" t="s">
        <v>4268</v>
      </c>
      <c r="C2110" s="33" t="s">
        <v>24</v>
      </c>
      <c r="D2110" s="15">
        <v>249750</v>
      </c>
      <c r="E2110" s="16">
        <f t="shared" si="280"/>
        <v>253496.25</v>
      </c>
      <c r="F2110" s="17">
        <f t="shared" si="281"/>
        <v>84498.75</v>
      </c>
      <c r="G2110" s="18">
        <f t="shared" si="286"/>
        <v>0</v>
      </c>
      <c r="H2110" s="18">
        <v>10</v>
      </c>
      <c r="I2110" s="19" t="s">
        <v>25</v>
      </c>
      <c r="J2110" s="32">
        <v>3</v>
      </c>
      <c r="K2110" s="26">
        <v>100000</v>
      </c>
      <c r="L2110" s="21">
        <f t="shared" si="287"/>
        <v>0.18344945931152828</v>
      </c>
      <c r="M2110" s="22">
        <v>295000</v>
      </c>
      <c r="N2110" s="23">
        <f t="shared" si="284"/>
        <v>98333.333333333328</v>
      </c>
      <c r="O2110" s="21">
        <f t="shared" si="282"/>
        <v>0.16372530165633609</v>
      </c>
      <c r="P2110" s="24">
        <v>285000</v>
      </c>
      <c r="Q2110" s="18">
        <f t="shared" si="285"/>
        <v>95000</v>
      </c>
      <c r="R2110" s="21">
        <f t="shared" si="283"/>
        <v>0.12427698634595186</v>
      </c>
    </row>
    <row r="2111" spans="1:18" ht="15.5" x14ac:dyDescent="0.45">
      <c r="A2111" s="12" t="s">
        <v>4269</v>
      </c>
      <c r="B2111" s="25" t="s">
        <v>4270</v>
      </c>
      <c r="C2111" s="14" t="s">
        <v>24</v>
      </c>
      <c r="D2111" s="15">
        <v>19700</v>
      </c>
      <c r="E2111" s="16">
        <f t="shared" si="280"/>
        <v>19995.5</v>
      </c>
      <c r="F2111" s="17">
        <f t="shared" si="281"/>
        <v>19995.5</v>
      </c>
      <c r="G2111" s="18">
        <f t="shared" si="286"/>
        <v>0</v>
      </c>
      <c r="H2111" s="18">
        <v>100</v>
      </c>
      <c r="I2111" s="19" t="s">
        <v>77</v>
      </c>
      <c r="J2111" s="19">
        <v>1</v>
      </c>
      <c r="K2111" s="26">
        <v>25000</v>
      </c>
      <c r="L2111" s="21">
        <f t="shared" si="287"/>
        <v>0.25028131329549147</v>
      </c>
      <c r="M2111" s="22">
        <v>23500</v>
      </c>
      <c r="N2111" s="23">
        <f t="shared" si="284"/>
        <v>23500</v>
      </c>
      <c r="O2111" s="21">
        <f t="shared" si="282"/>
        <v>0.175264434497762</v>
      </c>
      <c r="P2111" s="24">
        <v>23000</v>
      </c>
      <c r="Q2111" s="18">
        <f t="shared" si="285"/>
        <v>23000</v>
      </c>
      <c r="R2111" s="21">
        <f t="shared" si="283"/>
        <v>0.15025880823185217</v>
      </c>
    </row>
    <row r="2112" spans="1:18" ht="15.5" x14ac:dyDescent="0.45">
      <c r="A2112" s="12" t="s">
        <v>4271</v>
      </c>
      <c r="B2112" s="25" t="s">
        <v>4272</v>
      </c>
      <c r="C2112" s="14" t="s">
        <v>24</v>
      </c>
      <c r="D2112" s="15">
        <v>17000</v>
      </c>
      <c r="E2112" s="16">
        <f t="shared" si="280"/>
        <v>17255</v>
      </c>
      <c r="F2112" s="17">
        <f t="shared" si="281"/>
        <v>17255</v>
      </c>
      <c r="G2112" s="18">
        <f t="shared" si="286"/>
        <v>0</v>
      </c>
      <c r="H2112" s="18">
        <v>10</v>
      </c>
      <c r="I2112" s="19" t="s">
        <v>77</v>
      </c>
      <c r="J2112" s="19">
        <v>1</v>
      </c>
      <c r="K2112" s="26">
        <v>25000</v>
      </c>
      <c r="L2112" s="21">
        <f t="shared" si="287"/>
        <v>0.44885540423065778</v>
      </c>
      <c r="M2112" s="22">
        <v>20000</v>
      </c>
      <c r="N2112" s="23">
        <f t="shared" si="284"/>
        <v>20000</v>
      </c>
      <c r="O2112" s="21">
        <f t="shared" si="282"/>
        <v>0.15908432338452622</v>
      </c>
      <c r="P2112" s="24">
        <v>19500</v>
      </c>
      <c r="Q2112" s="18">
        <f t="shared" si="285"/>
        <v>19500</v>
      </c>
      <c r="R2112" s="21">
        <f t="shared" si="283"/>
        <v>0.13010721529991306</v>
      </c>
    </row>
    <row r="2113" spans="1:18" ht="15.5" x14ac:dyDescent="0.45">
      <c r="A2113" s="12" t="s">
        <v>4273</v>
      </c>
      <c r="B2113" s="25" t="s">
        <v>4274</v>
      </c>
      <c r="C2113" s="14" t="s">
        <v>24</v>
      </c>
      <c r="D2113" s="15">
        <v>4666</v>
      </c>
      <c r="E2113" s="16">
        <f t="shared" si="280"/>
        <v>4735.99</v>
      </c>
      <c r="F2113" s="17">
        <f t="shared" si="281"/>
        <v>4735.99</v>
      </c>
      <c r="G2113" s="18">
        <f t="shared" si="286"/>
        <v>0</v>
      </c>
      <c r="H2113" s="18">
        <v>100</v>
      </c>
      <c r="I2113" s="19" t="s">
        <v>77</v>
      </c>
      <c r="J2113" s="19">
        <v>1</v>
      </c>
      <c r="K2113" s="26">
        <v>10000</v>
      </c>
      <c r="L2113" s="21">
        <f t="shared" si="287"/>
        <v>1.111490944871083</v>
      </c>
      <c r="M2113" s="22">
        <v>7000</v>
      </c>
      <c r="N2113" s="23">
        <f t="shared" si="284"/>
        <v>7000</v>
      </c>
      <c r="O2113" s="21">
        <f t="shared" si="282"/>
        <v>0.47804366140975812</v>
      </c>
      <c r="P2113" s="24">
        <v>6000</v>
      </c>
      <c r="Q2113" s="18">
        <f t="shared" si="285"/>
        <v>6000</v>
      </c>
      <c r="R2113" s="21">
        <f t="shared" si="283"/>
        <v>0.26689456692264979</v>
      </c>
    </row>
    <row r="2114" spans="1:18" ht="15.5" x14ac:dyDescent="0.45">
      <c r="A2114" s="12" t="s">
        <v>4275</v>
      </c>
      <c r="B2114" s="25" t="s">
        <v>4276</v>
      </c>
      <c r="C2114" s="14" t="s">
        <v>24</v>
      </c>
      <c r="D2114" s="15">
        <v>5911</v>
      </c>
      <c r="E2114" s="16">
        <f t="shared" si="280"/>
        <v>5999.665</v>
      </c>
      <c r="F2114" s="17">
        <f t="shared" si="281"/>
        <v>5999.665</v>
      </c>
      <c r="G2114" s="18">
        <f t="shared" si="286"/>
        <v>0</v>
      </c>
      <c r="H2114" s="18">
        <v>10</v>
      </c>
      <c r="I2114" s="19" t="s">
        <v>77</v>
      </c>
      <c r="J2114" s="19">
        <v>1</v>
      </c>
      <c r="K2114" s="26">
        <v>8000</v>
      </c>
      <c r="L2114" s="21">
        <f t="shared" si="287"/>
        <v>0.33340778193449133</v>
      </c>
      <c r="M2114" s="22">
        <v>7000</v>
      </c>
      <c r="N2114" s="23">
        <f t="shared" si="284"/>
        <v>7000</v>
      </c>
      <c r="O2114" s="21">
        <f t="shared" si="282"/>
        <v>0.16673180919267994</v>
      </c>
      <c r="P2114" s="24">
        <v>6700</v>
      </c>
      <c r="Q2114" s="18">
        <f t="shared" si="285"/>
        <v>6700</v>
      </c>
      <c r="R2114" s="21">
        <f t="shared" si="283"/>
        <v>0.11672901737013651</v>
      </c>
    </row>
    <row r="2115" spans="1:18" ht="15.5" x14ac:dyDescent="0.45">
      <c r="A2115" s="12" t="s">
        <v>4277</v>
      </c>
      <c r="B2115" s="25" t="s">
        <v>4278</v>
      </c>
      <c r="C2115" s="14" t="s">
        <v>32</v>
      </c>
      <c r="D2115" s="15">
        <v>7630</v>
      </c>
      <c r="E2115" s="16">
        <f t="shared" si="280"/>
        <v>7744.45</v>
      </c>
      <c r="F2115" s="17">
        <f t="shared" si="281"/>
        <v>7744.45</v>
      </c>
      <c r="G2115" s="18">
        <f t="shared" si="286"/>
        <v>0</v>
      </c>
      <c r="H2115" s="18">
        <v>100</v>
      </c>
      <c r="I2115" s="19" t="s">
        <v>215</v>
      </c>
      <c r="J2115" s="19">
        <v>1</v>
      </c>
      <c r="K2115" s="26">
        <v>12000</v>
      </c>
      <c r="L2115" s="21">
        <f t="shared" si="287"/>
        <v>0.54949673637249907</v>
      </c>
      <c r="M2115" s="22">
        <v>10000</v>
      </c>
      <c r="N2115" s="23">
        <f t="shared" si="284"/>
        <v>10000</v>
      </c>
      <c r="O2115" s="21">
        <f t="shared" si="282"/>
        <v>0.29124728031041586</v>
      </c>
      <c r="P2115" s="24">
        <v>9500</v>
      </c>
      <c r="Q2115" s="18">
        <f t="shared" si="285"/>
        <v>9500</v>
      </c>
      <c r="R2115" s="21">
        <f t="shared" si="283"/>
        <v>0.22668491629489509</v>
      </c>
    </row>
    <row r="2116" spans="1:18" ht="15.5" x14ac:dyDescent="0.45">
      <c r="A2116" s="12" t="s">
        <v>4279</v>
      </c>
      <c r="B2116" s="25" t="s">
        <v>4280</v>
      </c>
      <c r="C2116" s="14" t="s">
        <v>24</v>
      </c>
      <c r="D2116" s="15">
        <v>6205</v>
      </c>
      <c r="E2116" s="16">
        <f t="shared" si="280"/>
        <v>6298.0749999999998</v>
      </c>
      <c r="F2116" s="17">
        <f t="shared" si="281"/>
        <v>6298.0749999999998</v>
      </c>
      <c r="G2116" s="18">
        <f t="shared" si="286"/>
        <v>0</v>
      </c>
      <c r="H2116" s="18">
        <v>100</v>
      </c>
      <c r="I2116" s="19" t="s">
        <v>77</v>
      </c>
      <c r="J2116" s="19">
        <v>1</v>
      </c>
      <c r="K2116" s="26">
        <v>8000</v>
      </c>
      <c r="L2116" s="21">
        <f t="shared" si="287"/>
        <v>0.27022939548989178</v>
      </c>
      <c r="M2116" s="22">
        <v>8000</v>
      </c>
      <c r="N2116" s="23">
        <f t="shared" si="284"/>
        <v>8000</v>
      </c>
      <c r="O2116" s="21">
        <f t="shared" si="282"/>
        <v>0.27022939548989178</v>
      </c>
      <c r="P2116" s="24">
        <v>7000</v>
      </c>
      <c r="Q2116" s="18">
        <f t="shared" si="285"/>
        <v>7000</v>
      </c>
      <c r="R2116" s="21">
        <f t="shared" si="283"/>
        <v>0.11145072105365532</v>
      </c>
    </row>
    <row r="2117" spans="1:18" ht="15.5" x14ac:dyDescent="0.45">
      <c r="A2117" s="12" t="s">
        <v>4281</v>
      </c>
      <c r="B2117" s="25" t="s">
        <v>4282</v>
      </c>
      <c r="C2117" s="14" t="s">
        <v>24</v>
      </c>
      <c r="D2117" s="15">
        <v>7070</v>
      </c>
      <c r="E2117" s="16">
        <f t="shared" ref="E2117:E2180" si="288">(D2117*1.5%)+D2117</f>
        <v>7176.05</v>
      </c>
      <c r="F2117" s="17">
        <f t="shared" si="281"/>
        <v>7176.05</v>
      </c>
      <c r="G2117" s="18">
        <f t="shared" si="286"/>
        <v>0</v>
      </c>
      <c r="H2117" s="18">
        <v>10</v>
      </c>
      <c r="I2117" s="19" t="s">
        <v>77</v>
      </c>
      <c r="J2117" s="19">
        <v>1</v>
      </c>
      <c r="K2117" s="26">
        <v>15000</v>
      </c>
      <c r="L2117" s="21">
        <f t="shared" si="287"/>
        <v>1.0902864389183464</v>
      </c>
      <c r="M2117" s="22">
        <v>12000</v>
      </c>
      <c r="N2117" s="23">
        <f t="shared" si="284"/>
        <v>12000</v>
      </c>
      <c r="O2117" s="21">
        <f t="shared" si="282"/>
        <v>0.67222915113467707</v>
      </c>
      <c r="P2117" s="24">
        <v>11000</v>
      </c>
      <c r="Q2117" s="18">
        <f t="shared" si="285"/>
        <v>11000</v>
      </c>
      <c r="R2117" s="21">
        <f t="shared" si="283"/>
        <v>0.53287672187345403</v>
      </c>
    </row>
    <row r="2118" spans="1:18" ht="15.5" x14ac:dyDescent="0.45">
      <c r="A2118" s="12" t="s">
        <v>4283</v>
      </c>
      <c r="B2118" s="25" t="s">
        <v>4284</v>
      </c>
      <c r="C2118" s="14" t="s">
        <v>24</v>
      </c>
      <c r="D2118" s="15">
        <v>20250</v>
      </c>
      <c r="E2118" s="16">
        <f t="shared" si="288"/>
        <v>20553.75</v>
      </c>
      <c r="F2118" s="17">
        <f t="shared" ref="F2118:F2181" si="289">E2118/J2118</f>
        <v>20553.75</v>
      </c>
      <c r="G2118" s="18">
        <f t="shared" si="286"/>
        <v>0</v>
      </c>
      <c r="H2118" s="18">
        <v>100</v>
      </c>
      <c r="I2118" s="19" t="s">
        <v>77</v>
      </c>
      <c r="J2118" s="42">
        <v>1</v>
      </c>
      <c r="K2118" s="26">
        <v>25000</v>
      </c>
      <c r="L2118" s="21">
        <f t="shared" si="287"/>
        <v>0.21632305540351518</v>
      </c>
      <c r="M2118" s="22">
        <v>24000</v>
      </c>
      <c r="N2118" s="23">
        <f t="shared" si="284"/>
        <v>24000</v>
      </c>
      <c r="O2118" s="21">
        <f t="shared" ref="O2118:O2181" si="290">(N2118-F2118)/F2118</f>
        <v>0.16767013318737456</v>
      </c>
      <c r="P2118" s="24">
        <v>23500</v>
      </c>
      <c r="Q2118" s="18">
        <f t="shared" si="285"/>
        <v>23500</v>
      </c>
      <c r="R2118" s="21">
        <f t="shared" ref="R2118:R2181" si="291">(Q2118-F2118)/F2118</f>
        <v>0.14334367207930426</v>
      </c>
    </row>
    <row r="2119" spans="1:18" ht="15.5" x14ac:dyDescent="0.45">
      <c r="A2119" s="12" t="s">
        <v>4285</v>
      </c>
      <c r="B2119" s="25" t="s">
        <v>4286</v>
      </c>
      <c r="C2119" s="14" t="s">
        <v>32</v>
      </c>
      <c r="D2119" s="15">
        <v>9457</v>
      </c>
      <c r="E2119" s="16">
        <f t="shared" si="288"/>
        <v>9598.8549999999996</v>
      </c>
      <c r="F2119" s="17">
        <f t="shared" si="289"/>
        <v>959.88549999999998</v>
      </c>
      <c r="G2119" s="18">
        <f t="shared" si="286"/>
        <v>0</v>
      </c>
      <c r="H2119" s="18">
        <v>100</v>
      </c>
      <c r="I2119" s="19" t="s">
        <v>29</v>
      </c>
      <c r="J2119" s="32">
        <v>10</v>
      </c>
      <c r="K2119" s="26">
        <v>3000</v>
      </c>
      <c r="L2119" s="21">
        <f t="shared" si="287"/>
        <v>2.125372765814256</v>
      </c>
      <c r="M2119" s="22">
        <v>12000</v>
      </c>
      <c r="N2119" s="23">
        <f t="shared" si="284"/>
        <v>1200</v>
      </c>
      <c r="O2119" s="21">
        <f t="shared" si="290"/>
        <v>0.25014910632570242</v>
      </c>
      <c r="P2119" s="24">
        <v>11000</v>
      </c>
      <c r="Q2119" s="18">
        <f t="shared" si="285"/>
        <v>1100</v>
      </c>
      <c r="R2119" s="21">
        <f t="shared" si="291"/>
        <v>0.14597001413189389</v>
      </c>
    </row>
    <row r="2120" spans="1:18" ht="15.5" x14ac:dyDescent="0.45">
      <c r="A2120" s="12" t="s">
        <v>4287</v>
      </c>
      <c r="B2120" s="25" t="s">
        <v>4288</v>
      </c>
      <c r="C2120" s="14" t="s">
        <v>24</v>
      </c>
      <c r="D2120" s="15">
        <v>10435</v>
      </c>
      <c r="E2120" s="16">
        <f t="shared" si="288"/>
        <v>10591.525</v>
      </c>
      <c r="F2120" s="17">
        <f t="shared" si="289"/>
        <v>1059.1524999999999</v>
      </c>
      <c r="G2120" s="18">
        <f t="shared" si="286"/>
        <v>0</v>
      </c>
      <c r="H2120" s="18">
        <v>100</v>
      </c>
      <c r="I2120" s="19" t="s">
        <v>29</v>
      </c>
      <c r="J2120" s="32">
        <v>10</v>
      </c>
      <c r="K2120" s="26">
        <v>3000</v>
      </c>
      <c r="L2120" s="21">
        <f t="shared" si="287"/>
        <v>1.8324533058270647</v>
      </c>
      <c r="M2120" s="22">
        <v>14000</v>
      </c>
      <c r="N2120" s="23">
        <f t="shared" si="284"/>
        <v>1400</v>
      </c>
      <c r="O2120" s="21">
        <f t="shared" si="290"/>
        <v>0.32181154271929691</v>
      </c>
      <c r="P2120" s="24">
        <v>13000</v>
      </c>
      <c r="Q2120" s="18">
        <f t="shared" si="285"/>
        <v>1300</v>
      </c>
      <c r="R2120" s="21">
        <f t="shared" si="291"/>
        <v>0.22739643252506139</v>
      </c>
    </row>
    <row r="2121" spans="1:18" ht="15.5" x14ac:dyDescent="0.45">
      <c r="A2121" s="12" t="s">
        <v>4289</v>
      </c>
      <c r="B2121" s="135" t="s">
        <v>4290</v>
      </c>
      <c r="C2121" s="33" t="s">
        <v>24</v>
      </c>
      <c r="D2121" s="66">
        <v>11713</v>
      </c>
      <c r="E2121" s="16">
        <f t="shared" si="288"/>
        <v>11888.695</v>
      </c>
      <c r="F2121" s="17">
        <f t="shared" si="289"/>
        <v>1188.8695</v>
      </c>
      <c r="G2121" s="18">
        <f t="shared" si="286"/>
        <v>0</v>
      </c>
      <c r="H2121" s="18">
        <v>10</v>
      </c>
      <c r="I2121" s="19" t="s">
        <v>29</v>
      </c>
      <c r="J2121" s="19">
        <v>10</v>
      </c>
      <c r="K2121" s="29">
        <v>5000</v>
      </c>
      <c r="L2121" s="21">
        <f t="shared" si="287"/>
        <v>3.2056760645302114</v>
      </c>
      <c r="M2121" s="30">
        <v>16000</v>
      </c>
      <c r="N2121" s="23">
        <f t="shared" si="284"/>
        <v>1600</v>
      </c>
      <c r="O2121" s="21">
        <f t="shared" si="290"/>
        <v>0.3458163406496676</v>
      </c>
      <c r="P2121" s="24">
        <v>15000</v>
      </c>
      <c r="Q2121" s="18">
        <f t="shared" si="285"/>
        <v>1500</v>
      </c>
      <c r="R2121" s="21">
        <f t="shared" si="291"/>
        <v>0.26170281935906337</v>
      </c>
    </row>
    <row r="2122" spans="1:18" ht="15.5" x14ac:dyDescent="0.45">
      <c r="A2122" s="12" t="s">
        <v>4291</v>
      </c>
      <c r="B2122" s="135" t="s">
        <v>4292</v>
      </c>
      <c r="C2122" s="14" t="s">
        <v>24</v>
      </c>
      <c r="D2122" s="66">
        <v>22500</v>
      </c>
      <c r="E2122" s="16">
        <f t="shared" si="288"/>
        <v>22837.5</v>
      </c>
      <c r="F2122" s="17">
        <f t="shared" si="289"/>
        <v>22837.5</v>
      </c>
      <c r="G2122" s="18">
        <f t="shared" si="286"/>
        <v>0</v>
      </c>
      <c r="H2122" s="18">
        <v>10</v>
      </c>
      <c r="I2122" s="19" t="s">
        <v>77</v>
      </c>
      <c r="J2122" s="19">
        <v>1</v>
      </c>
      <c r="K2122" s="29">
        <v>29000</v>
      </c>
      <c r="L2122" s="21">
        <f t="shared" si="287"/>
        <v>0.26984126984126983</v>
      </c>
      <c r="M2122" s="30">
        <v>28000</v>
      </c>
      <c r="N2122" s="23">
        <f t="shared" si="284"/>
        <v>28000</v>
      </c>
      <c r="O2122" s="21">
        <f t="shared" si="290"/>
        <v>0.22605363984674329</v>
      </c>
      <c r="P2122" s="24">
        <v>27000</v>
      </c>
      <c r="Q2122" s="18">
        <f t="shared" si="285"/>
        <v>27000</v>
      </c>
      <c r="R2122" s="21">
        <f t="shared" si="291"/>
        <v>0.18226600985221675</v>
      </c>
    </row>
    <row r="2123" spans="1:18" ht="15.5" x14ac:dyDescent="0.45">
      <c r="A2123" s="12" t="s">
        <v>4293</v>
      </c>
      <c r="B2123" s="25" t="s">
        <v>4294</v>
      </c>
      <c r="C2123" s="14" t="s">
        <v>24</v>
      </c>
      <c r="D2123" s="28">
        <v>9720</v>
      </c>
      <c r="E2123" s="16">
        <f t="shared" si="288"/>
        <v>9865.7999999999993</v>
      </c>
      <c r="F2123" s="17">
        <f t="shared" si="289"/>
        <v>986.57999999999993</v>
      </c>
      <c r="G2123" s="18">
        <f t="shared" si="286"/>
        <v>0</v>
      </c>
      <c r="H2123" s="18">
        <v>100</v>
      </c>
      <c r="I2123" s="28" t="s">
        <v>29</v>
      </c>
      <c r="J2123" s="19">
        <v>10</v>
      </c>
      <c r="K2123" s="29">
        <v>3000</v>
      </c>
      <c r="L2123" s="21">
        <f t="shared" si="287"/>
        <v>2.0408076385087881</v>
      </c>
      <c r="M2123" s="30">
        <v>14000</v>
      </c>
      <c r="N2123" s="23">
        <f t="shared" si="284"/>
        <v>1400</v>
      </c>
      <c r="O2123" s="21">
        <f t="shared" si="290"/>
        <v>0.41904356463743447</v>
      </c>
      <c r="P2123" s="24">
        <v>12000</v>
      </c>
      <c r="Q2123" s="18">
        <f t="shared" si="285"/>
        <v>1200</v>
      </c>
      <c r="R2123" s="21">
        <f t="shared" si="291"/>
        <v>0.21632305540351526</v>
      </c>
    </row>
    <row r="2124" spans="1:18" ht="15.5" x14ac:dyDescent="0.45">
      <c r="A2124" s="12" t="s">
        <v>4295</v>
      </c>
      <c r="B2124" s="25" t="s">
        <v>4296</v>
      </c>
      <c r="C2124" s="14" t="s">
        <v>32</v>
      </c>
      <c r="D2124" s="15">
        <v>6000</v>
      </c>
      <c r="E2124" s="16">
        <f t="shared" si="288"/>
        <v>6090</v>
      </c>
      <c r="F2124" s="17">
        <f t="shared" si="289"/>
        <v>6090</v>
      </c>
      <c r="G2124" s="18">
        <f t="shared" si="286"/>
        <v>0</v>
      </c>
      <c r="H2124" s="18">
        <v>100</v>
      </c>
      <c r="I2124" s="19" t="s">
        <v>77</v>
      </c>
      <c r="J2124" s="42">
        <v>1</v>
      </c>
      <c r="K2124" s="26">
        <v>12000</v>
      </c>
      <c r="L2124" s="21">
        <f t="shared" si="287"/>
        <v>0.97044334975369462</v>
      </c>
      <c r="M2124" s="22">
        <v>11000</v>
      </c>
      <c r="N2124" s="23">
        <f t="shared" si="284"/>
        <v>11000</v>
      </c>
      <c r="O2124" s="21">
        <f t="shared" si="290"/>
        <v>0.80623973727422005</v>
      </c>
      <c r="P2124" s="24">
        <v>10000</v>
      </c>
      <c r="Q2124" s="18">
        <f t="shared" si="285"/>
        <v>10000</v>
      </c>
      <c r="R2124" s="21">
        <f t="shared" si="291"/>
        <v>0.64203612479474548</v>
      </c>
    </row>
    <row r="2125" spans="1:18" ht="15.5" x14ac:dyDescent="0.45">
      <c r="A2125" s="12" t="s">
        <v>4297</v>
      </c>
      <c r="B2125" s="25" t="s">
        <v>4298</v>
      </c>
      <c r="C2125" s="14" t="s">
        <v>24</v>
      </c>
      <c r="D2125" s="15">
        <v>6205</v>
      </c>
      <c r="E2125" s="16">
        <f t="shared" si="288"/>
        <v>6298.0749999999998</v>
      </c>
      <c r="F2125" s="17">
        <f t="shared" si="289"/>
        <v>6298.0749999999998</v>
      </c>
      <c r="G2125" s="18">
        <f t="shared" si="286"/>
        <v>0</v>
      </c>
      <c r="H2125" s="18">
        <v>10</v>
      </c>
      <c r="I2125" s="19" t="s">
        <v>77</v>
      </c>
      <c r="J2125" s="19">
        <v>1</v>
      </c>
      <c r="K2125" s="26">
        <v>8000</v>
      </c>
      <c r="L2125" s="21">
        <f t="shared" si="287"/>
        <v>0.27022939548989178</v>
      </c>
      <c r="M2125" s="22">
        <v>7000</v>
      </c>
      <c r="N2125" s="23">
        <f t="shared" si="284"/>
        <v>7000</v>
      </c>
      <c r="O2125" s="21">
        <f t="shared" si="290"/>
        <v>0.11145072105365532</v>
      </c>
      <c r="P2125" s="24">
        <v>7000</v>
      </c>
      <c r="Q2125" s="18">
        <f t="shared" si="285"/>
        <v>7000</v>
      </c>
      <c r="R2125" s="21">
        <f t="shared" si="291"/>
        <v>0.11145072105365532</v>
      </c>
    </row>
    <row r="2126" spans="1:18" ht="15.5" x14ac:dyDescent="0.45">
      <c r="A2126" s="12" t="s">
        <v>4299</v>
      </c>
      <c r="B2126" s="25" t="s">
        <v>4300</v>
      </c>
      <c r="C2126" s="14" t="s">
        <v>24</v>
      </c>
      <c r="D2126" s="28">
        <v>10643</v>
      </c>
      <c r="E2126" s="16">
        <f t="shared" si="288"/>
        <v>10802.645</v>
      </c>
      <c r="F2126" s="17">
        <f t="shared" si="289"/>
        <v>10802.645</v>
      </c>
      <c r="G2126" s="18">
        <f t="shared" si="286"/>
        <v>0</v>
      </c>
      <c r="H2126" s="18">
        <v>4</v>
      </c>
      <c r="I2126" s="28" t="s">
        <v>77</v>
      </c>
      <c r="J2126" s="32">
        <v>1</v>
      </c>
      <c r="K2126" s="29">
        <v>13000</v>
      </c>
      <c r="L2126" s="21">
        <f t="shared" si="287"/>
        <v>0.20340897993037813</v>
      </c>
      <c r="M2126" s="30">
        <v>13000</v>
      </c>
      <c r="N2126" s="23">
        <f t="shared" si="284"/>
        <v>13000</v>
      </c>
      <c r="O2126" s="21">
        <f t="shared" si="290"/>
        <v>0.20340897993037813</v>
      </c>
      <c r="P2126" s="24">
        <v>12000</v>
      </c>
      <c r="Q2126" s="18">
        <f t="shared" si="285"/>
        <v>12000</v>
      </c>
      <c r="R2126" s="21">
        <f t="shared" si="291"/>
        <v>0.11083905839727211</v>
      </c>
    </row>
    <row r="2127" spans="1:18" ht="15.5" x14ac:dyDescent="0.45">
      <c r="A2127" s="12" t="s">
        <v>4301</v>
      </c>
      <c r="B2127" s="25" t="s">
        <v>4302</v>
      </c>
      <c r="C2127" s="14" t="s">
        <v>24</v>
      </c>
      <c r="D2127" s="15">
        <v>20341</v>
      </c>
      <c r="E2127" s="16">
        <f t="shared" si="288"/>
        <v>20646.115000000002</v>
      </c>
      <c r="F2127" s="17">
        <f t="shared" si="289"/>
        <v>20646.115000000002</v>
      </c>
      <c r="G2127" s="18">
        <f t="shared" si="286"/>
        <v>0</v>
      </c>
      <c r="H2127" s="18">
        <v>100</v>
      </c>
      <c r="I2127" s="19" t="s">
        <v>77</v>
      </c>
      <c r="J2127" s="19">
        <v>1</v>
      </c>
      <c r="K2127" s="26">
        <v>30000</v>
      </c>
      <c r="L2127" s="21">
        <f t="shared" si="287"/>
        <v>0.45305787553735888</v>
      </c>
      <c r="M2127" s="22">
        <v>25000</v>
      </c>
      <c r="N2127" s="23">
        <f t="shared" si="284"/>
        <v>25000</v>
      </c>
      <c r="O2127" s="21">
        <f t="shared" si="290"/>
        <v>0.21088156294779906</v>
      </c>
      <c r="P2127" s="24">
        <v>24000</v>
      </c>
      <c r="Q2127" s="18">
        <f t="shared" si="285"/>
        <v>24000</v>
      </c>
      <c r="R2127" s="21">
        <f t="shared" si="291"/>
        <v>0.16244630042988709</v>
      </c>
    </row>
    <row r="2128" spans="1:18" ht="15.5" x14ac:dyDescent="0.45">
      <c r="A2128" s="12" t="s">
        <v>4303</v>
      </c>
      <c r="B2128" s="25" t="s">
        <v>4304</v>
      </c>
      <c r="C2128" s="14" t="s">
        <v>32</v>
      </c>
      <c r="D2128" s="15">
        <v>52271</v>
      </c>
      <c r="E2128" s="16">
        <f t="shared" si="288"/>
        <v>53055.065000000002</v>
      </c>
      <c r="F2128" s="17">
        <f t="shared" si="289"/>
        <v>53055.065000000002</v>
      </c>
      <c r="G2128" s="18">
        <f t="shared" si="286"/>
        <v>0</v>
      </c>
      <c r="H2128" s="18">
        <v>2</v>
      </c>
      <c r="I2128" s="19" t="s">
        <v>48</v>
      </c>
      <c r="J2128" s="28">
        <v>1</v>
      </c>
      <c r="K2128" s="26">
        <v>63000</v>
      </c>
      <c r="L2128" s="21">
        <f t="shared" si="287"/>
        <v>0.18744553418226889</v>
      </c>
      <c r="M2128" s="22">
        <v>63000</v>
      </c>
      <c r="N2128" s="23">
        <f t="shared" si="284"/>
        <v>63000</v>
      </c>
      <c r="O2128" s="21">
        <f t="shared" si="290"/>
        <v>0.18744553418226889</v>
      </c>
      <c r="P2128" s="24">
        <v>60000</v>
      </c>
      <c r="Q2128" s="18">
        <f t="shared" si="285"/>
        <v>60000</v>
      </c>
      <c r="R2128" s="21">
        <f t="shared" si="291"/>
        <v>0.13090050874501799</v>
      </c>
    </row>
    <row r="2129" spans="1:18" ht="15.5" x14ac:dyDescent="0.45">
      <c r="A2129" s="12" t="s">
        <v>4305</v>
      </c>
      <c r="B2129" s="25" t="s">
        <v>4306</v>
      </c>
      <c r="C2129" s="14" t="s">
        <v>32</v>
      </c>
      <c r="D2129" s="15">
        <v>53600</v>
      </c>
      <c r="E2129" s="16">
        <f t="shared" si="288"/>
        <v>54404</v>
      </c>
      <c r="F2129" s="17">
        <f t="shared" si="289"/>
        <v>54404</v>
      </c>
      <c r="G2129" s="18">
        <f t="shared" si="286"/>
        <v>0</v>
      </c>
      <c r="H2129" s="18">
        <v>100</v>
      </c>
      <c r="I2129" s="19" t="s">
        <v>33</v>
      </c>
      <c r="J2129" s="19">
        <v>1</v>
      </c>
      <c r="K2129" s="26">
        <v>65000</v>
      </c>
      <c r="L2129" s="21">
        <f t="shared" si="287"/>
        <v>0.19476509080214691</v>
      </c>
      <c r="M2129" s="22">
        <v>64000</v>
      </c>
      <c r="N2129" s="23">
        <f t="shared" si="284"/>
        <v>64000</v>
      </c>
      <c r="O2129" s="21">
        <f t="shared" si="290"/>
        <v>0.17638408940519079</v>
      </c>
      <c r="P2129" s="24">
        <v>64000</v>
      </c>
      <c r="Q2129" s="18">
        <f t="shared" si="285"/>
        <v>64000</v>
      </c>
      <c r="R2129" s="21">
        <f t="shared" si="291"/>
        <v>0.17638408940519079</v>
      </c>
    </row>
    <row r="2130" spans="1:18" ht="15.5" x14ac:dyDescent="0.45">
      <c r="A2130" s="12" t="s">
        <v>4307</v>
      </c>
      <c r="B2130" s="25" t="s">
        <v>4308</v>
      </c>
      <c r="C2130" s="14" t="s">
        <v>32</v>
      </c>
      <c r="D2130" s="15">
        <v>29932</v>
      </c>
      <c r="E2130" s="16">
        <f t="shared" si="288"/>
        <v>30380.98</v>
      </c>
      <c r="F2130" s="17">
        <f t="shared" si="289"/>
        <v>30380.98</v>
      </c>
      <c r="G2130" s="18">
        <f t="shared" si="286"/>
        <v>0</v>
      </c>
      <c r="H2130" s="18">
        <v>2</v>
      </c>
      <c r="I2130" s="19" t="s">
        <v>33</v>
      </c>
      <c r="J2130" s="19">
        <v>1</v>
      </c>
      <c r="K2130" s="26">
        <v>37000</v>
      </c>
      <c r="L2130" s="21">
        <f t="shared" si="287"/>
        <v>0.2178672314059652</v>
      </c>
      <c r="M2130" s="22">
        <v>36000</v>
      </c>
      <c r="N2130" s="23">
        <f t="shared" si="284"/>
        <v>36000</v>
      </c>
      <c r="O2130" s="21">
        <f t="shared" si="290"/>
        <v>0.1849519008274256</v>
      </c>
      <c r="P2130" s="24">
        <v>34000</v>
      </c>
      <c r="Q2130" s="18">
        <f t="shared" si="285"/>
        <v>34000</v>
      </c>
      <c r="R2130" s="21">
        <f t="shared" si="291"/>
        <v>0.11912123967034639</v>
      </c>
    </row>
    <row r="2131" spans="1:18" ht="15.5" x14ac:dyDescent="0.45">
      <c r="A2131" s="12" t="s">
        <v>4309</v>
      </c>
      <c r="B2131" s="135" t="s">
        <v>4310</v>
      </c>
      <c r="C2131" s="33" t="s">
        <v>32</v>
      </c>
      <c r="D2131" s="15">
        <v>43283</v>
      </c>
      <c r="E2131" s="16">
        <f t="shared" si="288"/>
        <v>43932.245000000003</v>
      </c>
      <c r="F2131" s="17">
        <f t="shared" si="289"/>
        <v>43932.245000000003</v>
      </c>
      <c r="G2131" s="18">
        <f t="shared" si="286"/>
        <v>0</v>
      </c>
      <c r="H2131" s="18">
        <v>2</v>
      </c>
      <c r="I2131" s="19" t="s">
        <v>33</v>
      </c>
      <c r="J2131" s="19">
        <v>1</v>
      </c>
      <c r="K2131" s="26">
        <v>54000</v>
      </c>
      <c r="L2131" s="21">
        <f t="shared" si="287"/>
        <v>0.22916550246863088</v>
      </c>
      <c r="M2131" s="22">
        <v>50000</v>
      </c>
      <c r="N2131" s="23">
        <f t="shared" ref="N2131:N2167" si="292">M2131/J2131</f>
        <v>50000</v>
      </c>
      <c r="O2131" s="21">
        <f t="shared" si="290"/>
        <v>0.13811620598947305</v>
      </c>
      <c r="P2131" s="24">
        <v>49000</v>
      </c>
      <c r="Q2131" s="18">
        <f t="shared" si="285"/>
        <v>49000</v>
      </c>
      <c r="R2131" s="21">
        <f t="shared" si="291"/>
        <v>0.11535388186968358</v>
      </c>
    </row>
    <row r="2132" spans="1:18" ht="15.5" x14ac:dyDescent="0.45">
      <c r="A2132" s="12" t="s">
        <v>4311</v>
      </c>
      <c r="B2132" s="135" t="s">
        <v>4312</v>
      </c>
      <c r="C2132" s="33" t="s">
        <v>24</v>
      </c>
      <c r="D2132" s="31">
        <v>77475</v>
      </c>
      <c r="E2132" s="16">
        <f t="shared" si="288"/>
        <v>78637.125</v>
      </c>
      <c r="F2132" s="17">
        <f t="shared" si="289"/>
        <v>1572.7425000000001</v>
      </c>
      <c r="G2132" s="18">
        <f t="shared" si="286"/>
        <v>0</v>
      </c>
      <c r="H2132" s="18">
        <v>50</v>
      </c>
      <c r="I2132" s="28" t="s">
        <v>29</v>
      </c>
      <c r="J2132" s="42">
        <v>50</v>
      </c>
      <c r="K2132" s="26">
        <v>2000</v>
      </c>
      <c r="L2132" s="21">
        <f t="shared" si="287"/>
        <v>0.27166398822439142</v>
      </c>
      <c r="M2132" s="22">
        <v>95000</v>
      </c>
      <c r="N2132" s="23">
        <f t="shared" si="292"/>
        <v>1900</v>
      </c>
      <c r="O2132" s="21">
        <f t="shared" si="290"/>
        <v>0.20808078881317185</v>
      </c>
      <c r="P2132" s="24">
        <v>88000</v>
      </c>
      <c r="Q2132" s="18">
        <f t="shared" si="285"/>
        <v>1760</v>
      </c>
      <c r="R2132" s="21">
        <f t="shared" si="291"/>
        <v>0.11906430963746445</v>
      </c>
    </row>
    <row r="2133" spans="1:18" ht="15.5" x14ac:dyDescent="0.45">
      <c r="A2133" s="12" t="s">
        <v>4313</v>
      </c>
      <c r="B2133" s="25" t="s">
        <v>4314</v>
      </c>
      <c r="C2133" s="14" t="s">
        <v>24</v>
      </c>
      <c r="D2133" s="15">
        <v>15021</v>
      </c>
      <c r="E2133" s="16">
        <f t="shared" si="288"/>
        <v>15246.315000000001</v>
      </c>
      <c r="F2133" s="17">
        <f t="shared" si="289"/>
        <v>15246.315000000001</v>
      </c>
      <c r="G2133" s="18">
        <f t="shared" si="286"/>
        <v>0</v>
      </c>
      <c r="H2133" s="18">
        <v>2</v>
      </c>
      <c r="I2133" s="19" t="s">
        <v>72</v>
      </c>
      <c r="J2133" s="32">
        <v>1</v>
      </c>
      <c r="K2133" s="26">
        <v>18000</v>
      </c>
      <c r="L2133" s="21">
        <f t="shared" si="287"/>
        <v>0.18061315144020043</v>
      </c>
      <c r="M2133" s="22">
        <v>18000</v>
      </c>
      <c r="N2133" s="23">
        <f t="shared" si="292"/>
        <v>18000</v>
      </c>
      <c r="O2133" s="21">
        <f t="shared" si="290"/>
        <v>0.18061315144020043</v>
      </c>
      <c r="P2133" s="24">
        <v>17000</v>
      </c>
      <c r="Q2133" s="18">
        <f t="shared" si="285"/>
        <v>17000</v>
      </c>
      <c r="R2133" s="21">
        <f t="shared" si="291"/>
        <v>0.11502353191574485</v>
      </c>
    </row>
    <row r="2134" spans="1:18" ht="15.5" x14ac:dyDescent="0.45">
      <c r="A2134" s="12" t="s">
        <v>4315</v>
      </c>
      <c r="B2134" s="135" t="s">
        <v>4316</v>
      </c>
      <c r="C2134" s="33" t="s">
        <v>24</v>
      </c>
      <c r="D2134" s="59">
        <v>25884</v>
      </c>
      <c r="E2134" s="16">
        <f t="shared" si="288"/>
        <v>26272.26</v>
      </c>
      <c r="F2134" s="17">
        <f t="shared" si="289"/>
        <v>26272.26</v>
      </c>
      <c r="G2134" s="18">
        <f t="shared" si="286"/>
        <v>0</v>
      </c>
      <c r="H2134" s="18">
        <v>100</v>
      </c>
      <c r="I2134" s="19" t="s">
        <v>48</v>
      </c>
      <c r="J2134" s="19">
        <v>1</v>
      </c>
      <c r="K2134" s="26">
        <v>33000</v>
      </c>
      <c r="L2134" s="21">
        <f t="shared" si="287"/>
        <v>0.25607770325050078</v>
      </c>
      <c r="M2134" s="30">
        <v>32000</v>
      </c>
      <c r="N2134" s="23">
        <f t="shared" si="292"/>
        <v>32000</v>
      </c>
      <c r="O2134" s="21">
        <f t="shared" si="290"/>
        <v>0.21801474254594017</v>
      </c>
      <c r="P2134" s="24">
        <v>30000</v>
      </c>
      <c r="Q2134" s="18">
        <f t="shared" si="285"/>
        <v>30000</v>
      </c>
      <c r="R2134" s="21">
        <f t="shared" si="291"/>
        <v>0.14188882113681892</v>
      </c>
    </row>
    <row r="2135" spans="1:18" ht="15.5" x14ac:dyDescent="0.45">
      <c r="A2135" s="12" t="s">
        <v>4317</v>
      </c>
      <c r="B2135" s="135" t="s">
        <v>4318</v>
      </c>
      <c r="C2135" s="33" t="s">
        <v>32</v>
      </c>
      <c r="D2135" s="15">
        <v>33267</v>
      </c>
      <c r="E2135" s="16">
        <f t="shared" si="288"/>
        <v>33766.004999999997</v>
      </c>
      <c r="F2135" s="17">
        <f t="shared" si="289"/>
        <v>33766.004999999997</v>
      </c>
      <c r="G2135" s="18">
        <f t="shared" si="286"/>
        <v>0</v>
      </c>
      <c r="H2135" s="18">
        <v>2</v>
      </c>
      <c r="I2135" s="19" t="s">
        <v>33</v>
      </c>
      <c r="J2135" s="19">
        <v>1</v>
      </c>
      <c r="K2135" s="26">
        <v>42000</v>
      </c>
      <c r="L2135" s="21">
        <f t="shared" si="287"/>
        <v>0.24385458096093995</v>
      </c>
      <c r="M2135" s="22">
        <v>40000</v>
      </c>
      <c r="N2135" s="23">
        <f t="shared" si="292"/>
        <v>40000</v>
      </c>
      <c r="O2135" s="21">
        <f t="shared" si="290"/>
        <v>0.18462341043899044</v>
      </c>
      <c r="P2135" s="24">
        <v>40000</v>
      </c>
      <c r="Q2135" s="18">
        <f t="shared" si="285"/>
        <v>40000</v>
      </c>
      <c r="R2135" s="21">
        <f t="shared" si="291"/>
        <v>0.18462341043899044</v>
      </c>
    </row>
    <row r="2136" spans="1:18" ht="15.5" x14ac:dyDescent="0.45">
      <c r="A2136" s="12" t="s">
        <v>4319</v>
      </c>
      <c r="B2136" s="135" t="s">
        <v>4320</v>
      </c>
      <c r="C2136" s="33" t="s">
        <v>32</v>
      </c>
      <c r="D2136" s="15">
        <v>72150</v>
      </c>
      <c r="E2136" s="16">
        <f t="shared" si="288"/>
        <v>73232.25</v>
      </c>
      <c r="F2136" s="17">
        <f t="shared" si="289"/>
        <v>73232.25</v>
      </c>
      <c r="G2136" s="18">
        <f t="shared" si="286"/>
        <v>0</v>
      </c>
      <c r="H2136" s="18">
        <v>1</v>
      </c>
      <c r="I2136" s="19" t="s">
        <v>33</v>
      </c>
      <c r="J2136" s="28">
        <v>1</v>
      </c>
      <c r="K2136" s="26">
        <v>88000</v>
      </c>
      <c r="L2136" s="21">
        <f t="shared" si="287"/>
        <v>0.20165637407016718</v>
      </c>
      <c r="M2136" s="22">
        <v>87000</v>
      </c>
      <c r="N2136" s="23">
        <f t="shared" si="292"/>
        <v>87000</v>
      </c>
      <c r="O2136" s="21">
        <f t="shared" si="290"/>
        <v>0.18800118800118801</v>
      </c>
      <c r="P2136" s="24">
        <v>87000</v>
      </c>
      <c r="Q2136" s="18">
        <f t="shared" si="285"/>
        <v>87000</v>
      </c>
      <c r="R2136" s="21">
        <f t="shared" si="291"/>
        <v>0.18800118800118801</v>
      </c>
    </row>
    <row r="2137" spans="1:18" ht="15.5" x14ac:dyDescent="0.45">
      <c r="A2137" s="12" t="s">
        <v>4321</v>
      </c>
      <c r="B2137" s="135" t="s">
        <v>4322</v>
      </c>
      <c r="C2137" s="33" t="s">
        <v>32</v>
      </c>
      <c r="D2137" s="15">
        <v>94507</v>
      </c>
      <c r="E2137" s="16">
        <f t="shared" si="288"/>
        <v>95924.604999999996</v>
      </c>
      <c r="F2137" s="17">
        <f t="shared" si="289"/>
        <v>9592.4604999999992</v>
      </c>
      <c r="G2137" s="18">
        <f t="shared" si="286"/>
        <v>0</v>
      </c>
      <c r="H2137" s="18">
        <v>20</v>
      </c>
      <c r="I2137" s="19" t="s">
        <v>29</v>
      </c>
      <c r="J2137" s="19">
        <v>10</v>
      </c>
      <c r="K2137" s="26">
        <v>12000</v>
      </c>
      <c r="L2137" s="21">
        <f t="shared" si="287"/>
        <v>0.2509824773320673</v>
      </c>
      <c r="M2137" s="22">
        <v>110000</v>
      </c>
      <c r="N2137" s="23">
        <f t="shared" si="292"/>
        <v>11000</v>
      </c>
      <c r="O2137" s="21">
        <f t="shared" si="290"/>
        <v>0.14673393755439504</v>
      </c>
      <c r="P2137" s="24">
        <v>108000</v>
      </c>
      <c r="Q2137" s="18">
        <f t="shared" si="285"/>
        <v>10800</v>
      </c>
      <c r="R2137" s="21">
        <f t="shared" si="291"/>
        <v>0.12588422959886056</v>
      </c>
    </row>
    <row r="2138" spans="1:18" ht="15.5" x14ac:dyDescent="0.45">
      <c r="A2138" s="12" t="s">
        <v>4323</v>
      </c>
      <c r="B2138" s="135" t="s">
        <v>4324</v>
      </c>
      <c r="C2138" s="33" t="s">
        <v>32</v>
      </c>
      <c r="D2138" s="66">
        <v>34250</v>
      </c>
      <c r="E2138" s="16">
        <f t="shared" si="288"/>
        <v>34763.75</v>
      </c>
      <c r="F2138" s="17">
        <f t="shared" si="289"/>
        <v>3476.375</v>
      </c>
      <c r="G2138" s="18">
        <f t="shared" si="286"/>
        <v>0</v>
      </c>
      <c r="H2138" s="18">
        <v>10</v>
      </c>
      <c r="I2138" s="19" t="s">
        <v>29</v>
      </c>
      <c r="J2138" s="19">
        <v>10</v>
      </c>
      <c r="K2138" s="29">
        <v>6000</v>
      </c>
      <c r="L2138" s="21">
        <f t="shared" si="287"/>
        <v>0.72593578080615584</v>
      </c>
      <c r="M2138" s="30">
        <v>40000</v>
      </c>
      <c r="N2138" s="23">
        <f t="shared" si="292"/>
        <v>4000</v>
      </c>
      <c r="O2138" s="21">
        <f t="shared" si="290"/>
        <v>0.15062385387077057</v>
      </c>
      <c r="P2138" s="24">
        <v>39000</v>
      </c>
      <c r="Q2138" s="18">
        <f t="shared" si="285"/>
        <v>3900</v>
      </c>
      <c r="R2138" s="21">
        <f t="shared" si="291"/>
        <v>0.1218582575240013</v>
      </c>
    </row>
    <row r="2139" spans="1:18" ht="15.5" x14ac:dyDescent="0.45">
      <c r="A2139" s="12" t="s">
        <v>4325</v>
      </c>
      <c r="B2139" s="135" t="s">
        <v>4326</v>
      </c>
      <c r="C2139" s="33" t="s">
        <v>32</v>
      </c>
      <c r="D2139" s="15">
        <v>118800</v>
      </c>
      <c r="E2139" s="16">
        <f t="shared" si="288"/>
        <v>120582</v>
      </c>
      <c r="F2139" s="17">
        <f t="shared" si="289"/>
        <v>24116.400000000001</v>
      </c>
      <c r="G2139" s="18">
        <f t="shared" si="286"/>
        <v>0</v>
      </c>
      <c r="H2139" s="18">
        <v>25</v>
      </c>
      <c r="I2139" s="19" t="s">
        <v>29</v>
      </c>
      <c r="J2139" s="32">
        <v>5</v>
      </c>
      <c r="K2139" s="26">
        <v>30000</v>
      </c>
      <c r="L2139" s="21">
        <f t="shared" si="287"/>
        <v>0.24396676120814045</v>
      </c>
      <c r="M2139" s="22">
        <v>140000</v>
      </c>
      <c r="N2139" s="23">
        <f t="shared" si="292"/>
        <v>28000</v>
      </c>
      <c r="O2139" s="21">
        <f t="shared" si="290"/>
        <v>0.16103564379426441</v>
      </c>
      <c r="P2139" s="24">
        <v>140000</v>
      </c>
      <c r="Q2139" s="18">
        <f t="shared" si="285"/>
        <v>28000</v>
      </c>
      <c r="R2139" s="21">
        <f t="shared" si="291"/>
        <v>0.16103564379426441</v>
      </c>
    </row>
    <row r="2140" spans="1:18" ht="15.5" x14ac:dyDescent="0.45">
      <c r="A2140" s="12" t="s">
        <v>4327</v>
      </c>
      <c r="B2140" s="135" t="s">
        <v>4328</v>
      </c>
      <c r="C2140" s="33" t="s">
        <v>32</v>
      </c>
      <c r="D2140" s="15">
        <v>25000</v>
      </c>
      <c r="E2140" s="16">
        <f t="shared" si="288"/>
        <v>25375</v>
      </c>
      <c r="F2140" s="17">
        <f t="shared" si="289"/>
        <v>2537.5</v>
      </c>
      <c r="G2140" s="18">
        <f t="shared" si="286"/>
        <v>0</v>
      </c>
      <c r="H2140" s="18">
        <v>100</v>
      </c>
      <c r="I2140" s="19" t="s">
        <v>29</v>
      </c>
      <c r="J2140" s="19">
        <v>10</v>
      </c>
      <c r="K2140" s="26">
        <v>6000</v>
      </c>
      <c r="L2140" s="21">
        <f t="shared" si="287"/>
        <v>1.3645320197044335</v>
      </c>
      <c r="M2140" s="22">
        <v>32000</v>
      </c>
      <c r="N2140" s="23">
        <f t="shared" si="292"/>
        <v>3200</v>
      </c>
      <c r="O2140" s="21">
        <f t="shared" si="290"/>
        <v>0.26108374384236455</v>
      </c>
      <c r="P2140" s="24">
        <v>30000</v>
      </c>
      <c r="Q2140" s="18">
        <f t="shared" si="285"/>
        <v>3000</v>
      </c>
      <c r="R2140" s="21">
        <f t="shared" si="291"/>
        <v>0.18226600985221675</v>
      </c>
    </row>
    <row r="2141" spans="1:18" ht="15.5" x14ac:dyDescent="0.45">
      <c r="A2141" s="12" t="s">
        <v>4329</v>
      </c>
      <c r="B2141" s="135" t="s">
        <v>4330</v>
      </c>
      <c r="C2141" s="33" t="s">
        <v>32</v>
      </c>
      <c r="D2141" s="31">
        <v>8499</v>
      </c>
      <c r="E2141" s="16">
        <f t="shared" si="288"/>
        <v>8626.4850000000006</v>
      </c>
      <c r="F2141" s="17">
        <f t="shared" si="289"/>
        <v>862.64850000000001</v>
      </c>
      <c r="G2141" s="18">
        <f t="shared" si="286"/>
        <v>0</v>
      </c>
      <c r="H2141" s="18">
        <v>100</v>
      </c>
      <c r="I2141" s="42" t="s">
        <v>29</v>
      </c>
      <c r="J2141" s="19">
        <v>10</v>
      </c>
      <c r="K2141" s="26">
        <v>5000</v>
      </c>
      <c r="L2141" s="21">
        <f t="shared" si="287"/>
        <v>4.7961035114533903</v>
      </c>
      <c r="M2141" s="22">
        <v>15000</v>
      </c>
      <c r="N2141" s="23">
        <f t="shared" si="292"/>
        <v>1500</v>
      </c>
      <c r="O2141" s="21">
        <f t="shared" si="290"/>
        <v>0.73883105343601707</v>
      </c>
      <c r="P2141" s="24">
        <v>15000</v>
      </c>
      <c r="Q2141" s="18">
        <f t="shared" si="285"/>
        <v>1500</v>
      </c>
      <c r="R2141" s="21">
        <f t="shared" si="291"/>
        <v>0.73883105343601707</v>
      </c>
    </row>
    <row r="2142" spans="1:18" ht="15.5" x14ac:dyDescent="0.45">
      <c r="A2142" s="12" t="s">
        <v>4331</v>
      </c>
      <c r="B2142" s="135" t="s">
        <v>4332</v>
      </c>
      <c r="C2142" s="33" t="s">
        <v>32</v>
      </c>
      <c r="D2142" s="31">
        <v>29988</v>
      </c>
      <c r="E2142" s="16">
        <f t="shared" si="288"/>
        <v>30437.82</v>
      </c>
      <c r="F2142" s="17">
        <f t="shared" si="289"/>
        <v>30437.82</v>
      </c>
      <c r="G2142" s="18">
        <f t="shared" si="286"/>
        <v>0</v>
      </c>
      <c r="H2142" s="18">
        <v>100</v>
      </c>
      <c r="I2142" s="42" t="s">
        <v>33</v>
      </c>
      <c r="J2142" s="19">
        <v>1</v>
      </c>
      <c r="K2142" s="26">
        <v>37000</v>
      </c>
      <c r="L2142" s="21">
        <f t="shared" si="287"/>
        <v>0.21559296953592605</v>
      </c>
      <c r="M2142" s="22">
        <v>35000</v>
      </c>
      <c r="N2142" s="23">
        <f t="shared" si="292"/>
        <v>35000</v>
      </c>
      <c r="O2142" s="21">
        <f t="shared" si="290"/>
        <v>0.14988524145290302</v>
      </c>
      <c r="P2142" s="24">
        <v>35000</v>
      </c>
      <c r="Q2142" s="18">
        <f t="shared" si="285"/>
        <v>35000</v>
      </c>
      <c r="R2142" s="21">
        <f t="shared" si="291"/>
        <v>0.14988524145290302</v>
      </c>
    </row>
    <row r="2143" spans="1:18" ht="15.5" x14ac:dyDescent="0.45">
      <c r="A2143" s="12" t="s">
        <v>4333</v>
      </c>
      <c r="B2143" s="135" t="s">
        <v>4334</v>
      </c>
      <c r="C2143" s="33" t="s">
        <v>32</v>
      </c>
      <c r="D2143" s="15">
        <v>4250</v>
      </c>
      <c r="E2143" s="16">
        <f t="shared" si="288"/>
        <v>4313.75</v>
      </c>
      <c r="F2143" s="17">
        <f t="shared" si="289"/>
        <v>4313.75</v>
      </c>
      <c r="G2143" s="18">
        <f t="shared" si="286"/>
        <v>0</v>
      </c>
      <c r="H2143" s="18">
        <v>100</v>
      </c>
      <c r="I2143" s="32" t="s">
        <v>48</v>
      </c>
      <c r="J2143" s="28">
        <v>1</v>
      </c>
      <c r="K2143" s="26">
        <v>8000</v>
      </c>
      <c r="L2143" s="21">
        <f t="shared" si="287"/>
        <v>0.85453491741524201</v>
      </c>
      <c r="M2143" s="22">
        <v>6800</v>
      </c>
      <c r="N2143" s="23">
        <f t="shared" si="292"/>
        <v>6800</v>
      </c>
      <c r="O2143" s="21">
        <f t="shared" si="290"/>
        <v>0.57635467980295563</v>
      </c>
      <c r="P2143" s="24">
        <v>6500</v>
      </c>
      <c r="Q2143" s="18">
        <f t="shared" si="285"/>
        <v>6500</v>
      </c>
      <c r="R2143" s="21">
        <f t="shared" si="291"/>
        <v>0.50680962039988409</v>
      </c>
    </row>
    <row r="2144" spans="1:18" ht="15.5" x14ac:dyDescent="0.45">
      <c r="A2144" s="12" t="s">
        <v>4335</v>
      </c>
      <c r="B2144" s="135" t="s">
        <v>4336</v>
      </c>
      <c r="C2144" s="33" t="s">
        <v>32</v>
      </c>
      <c r="D2144" s="15">
        <v>21870</v>
      </c>
      <c r="E2144" s="16">
        <f t="shared" si="288"/>
        <v>22198.05</v>
      </c>
      <c r="F2144" s="17">
        <f t="shared" si="289"/>
        <v>2219.8049999999998</v>
      </c>
      <c r="G2144" s="18">
        <f t="shared" si="286"/>
        <v>0</v>
      </c>
      <c r="H2144" s="18">
        <v>100</v>
      </c>
      <c r="I2144" s="19" t="s">
        <v>29</v>
      </c>
      <c r="J2144" s="19">
        <v>10</v>
      </c>
      <c r="K2144" s="26">
        <v>5000</v>
      </c>
      <c r="L2144" s="21">
        <f t="shared" si="287"/>
        <v>1.2524501025991024</v>
      </c>
      <c r="M2144" s="22">
        <v>26000</v>
      </c>
      <c r="N2144" s="23">
        <f t="shared" si="292"/>
        <v>2600</v>
      </c>
      <c r="O2144" s="21">
        <f t="shared" si="290"/>
        <v>0.17127405335153323</v>
      </c>
      <c r="P2144" s="24">
        <v>25000</v>
      </c>
      <c r="Q2144" s="18">
        <f t="shared" si="285"/>
        <v>2500</v>
      </c>
      <c r="R2144" s="21">
        <f t="shared" si="291"/>
        <v>0.12622505129955117</v>
      </c>
    </row>
    <row r="2145" spans="1:18" ht="15.5" x14ac:dyDescent="0.45">
      <c r="A2145" s="12" t="s">
        <v>4337</v>
      </c>
      <c r="B2145" s="25" t="s">
        <v>4338</v>
      </c>
      <c r="C2145" s="14" t="s">
        <v>24</v>
      </c>
      <c r="D2145" s="28">
        <v>9463</v>
      </c>
      <c r="E2145" s="16">
        <f t="shared" si="288"/>
        <v>9604.9449999999997</v>
      </c>
      <c r="F2145" s="17">
        <f t="shared" si="289"/>
        <v>9604.9449999999997</v>
      </c>
      <c r="G2145" s="18">
        <f t="shared" si="286"/>
        <v>0</v>
      </c>
      <c r="H2145" s="18">
        <v>1</v>
      </c>
      <c r="I2145" s="28" t="s">
        <v>77</v>
      </c>
      <c r="J2145" s="32">
        <v>1</v>
      </c>
      <c r="K2145" s="29">
        <v>12000</v>
      </c>
      <c r="L2145" s="21">
        <f t="shared" si="287"/>
        <v>0.24935645128629058</v>
      </c>
      <c r="M2145" s="30">
        <v>11000</v>
      </c>
      <c r="N2145" s="23">
        <f t="shared" si="292"/>
        <v>11000</v>
      </c>
      <c r="O2145" s="21">
        <f t="shared" si="290"/>
        <v>0.14524341367909971</v>
      </c>
      <c r="P2145" s="24">
        <v>11000</v>
      </c>
      <c r="Q2145" s="18">
        <f t="shared" si="285"/>
        <v>11000</v>
      </c>
      <c r="R2145" s="21">
        <f t="shared" si="291"/>
        <v>0.14524341367909971</v>
      </c>
    </row>
    <row r="2146" spans="1:18" ht="15.5" x14ac:dyDescent="0.45">
      <c r="A2146" s="12" t="s">
        <v>4339</v>
      </c>
      <c r="B2146" s="25" t="s">
        <v>4340</v>
      </c>
      <c r="C2146" s="14" t="s">
        <v>32</v>
      </c>
      <c r="D2146" s="15">
        <v>7368</v>
      </c>
      <c r="E2146" s="16">
        <f t="shared" si="288"/>
        <v>7478.52</v>
      </c>
      <c r="F2146" s="17">
        <f t="shared" si="289"/>
        <v>7478.52</v>
      </c>
      <c r="G2146" s="18">
        <f t="shared" si="286"/>
        <v>0</v>
      </c>
      <c r="H2146" s="18">
        <v>100</v>
      </c>
      <c r="I2146" s="19" t="s">
        <v>48</v>
      </c>
      <c r="J2146" s="19">
        <v>1</v>
      </c>
      <c r="K2146" s="26">
        <v>13000</v>
      </c>
      <c r="L2146" s="21">
        <f t="shared" si="287"/>
        <v>0.73831185849606595</v>
      </c>
      <c r="M2146" s="22">
        <v>10500</v>
      </c>
      <c r="N2146" s="23">
        <f t="shared" si="292"/>
        <v>10500</v>
      </c>
      <c r="O2146" s="21">
        <f t="shared" si="290"/>
        <v>0.40402111647759176</v>
      </c>
      <c r="P2146" s="24">
        <v>8700</v>
      </c>
      <c r="Q2146" s="18">
        <f t="shared" ref="Q2146:Q2183" si="293">P2146/J2146</f>
        <v>8700</v>
      </c>
      <c r="R2146" s="21">
        <f t="shared" si="291"/>
        <v>0.16333178222429029</v>
      </c>
    </row>
    <row r="2147" spans="1:18" ht="15.5" x14ac:dyDescent="0.45">
      <c r="A2147" s="12" t="s">
        <v>4341</v>
      </c>
      <c r="B2147" s="25" t="s">
        <v>4342</v>
      </c>
      <c r="C2147" s="14" t="s">
        <v>24</v>
      </c>
      <c r="D2147" s="28">
        <v>10218</v>
      </c>
      <c r="E2147" s="16">
        <f t="shared" si="288"/>
        <v>10371.27</v>
      </c>
      <c r="F2147" s="17">
        <f t="shared" si="289"/>
        <v>10371.27</v>
      </c>
      <c r="G2147" s="18">
        <f t="shared" si="286"/>
        <v>0</v>
      </c>
      <c r="H2147" s="18">
        <v>1</v>
      </c>
      <c r="I2147" s="28" t="s">
        <v>77</v>
      </c>
      <c r="J2147" s="32">
        <v>1</v>
      </c>
      <c r="K2147" s="29">
        <v>13000</v>
      </c>
      <c r="L2147" s="21">
        <f t="shared" si="287"/>
        <v>0.25346269068301175</v>
      </c>
      <c r="M2147" s="30">
        <v>12000</v>
      </c>
      <c r="N2147" s="23">
        <f t="shared" si="292"/>
        <v>12000</v>
      </c>
      <c r="O2147" s="21">
        <f t="shared" si="290"/>
        <v>0.15704248370739549</v>
      </c>
      <c r="P2147" s="24">
        <v>11500</v>
      </c>
      <c r="Q2147" s="18">
        <f t="shared" si="293"/>
        <v>11500</v>
      </c>
      <c r="R2147" s="21">
        <f t="shared" si="291"/>
        <v>0.10883238021958733</v>
      </c>
    </row>
    <row r="2148" spans="1:18" ht="15.5" x14ac:dyDescent="0.45">
      <c r="A2148" s="12" t="s">
        <v>4343</v>
      </c>
      <c r="B2148" s="25" t="s">
        <v>4344</v>
      </c>
      <c r="C2148" s="14" t="s">
        <v>32</v>
      </c>
      <c r="D2148" s="28">
        <v>22527</v>
      </c>
      <c r="E2148" s="16">
        <f t="shared" si="288"/>
        <v>22864.904999999999</v>
      </c>
      <c r="F2148" s="17">
        <f t="shared" si="289"/>
        <v>22864.904999999999</v>
      </c>
      <c r="G2148" s="18">
        <f t="shared" si="286"/>
        <v>0</v>
      </c>
      <c r="H2148" s="18">
        <v>1</v>
      </c>
      <c r="I2148" s="28" t="s">
        <v>33</v>
      </c>
      <c r="J2148" s="32">
        <v>1</v>
      </c>
      <c r="K2148" s="29">
        <v>27000</v>
      </c>
      <c r="L2148" s="21">
        <f t="shared" si="287"/>
        <v>0.18084899106294128</v>
      </c>
      <c r="M2148" s="30">
        <v>27000</v>
      </c>
      <c r="N2148" s="23">
        <f t="shared" si="292"/>
        <v>27000</v>
      </c>
      <c r="O2148" s="21">
        <f t="shared" si="290"/>
        <v>0.18084899106294128</v>
      </c>
      <c r="P2148" s="24">
        <v>26000</v>
      </c>
      <c r="Q2148" s="18">
        <f t="shared" si="293"/>
        <v>26000</v>
      </c>
      <c r="R2148" s="21">
        <f t="shared" si="291"/>
        <v>0.13711384324579531</v>
      </c>
    </row>
    <row r="2149" spans="1:18" ht="15.5" x14ac:dyDescent="0.45">
      <c r="A2149" s="12" t="s">
        <v>4345</v>
      </c>
      <c r="B2149" s="25" t="s">
        <v>4346</v>
      </c>
      <c r="C2149" s="14" t="s">
        <v>24</v>
      </c>
      <c r="D2149" s="28">
        <v>4424</v>
      </c>
      <c r="E2149" s="16">
        <f t="shared" si="288"/>
        <v>4490.3599999999997</v>
      </c>
      <c r="F2149" s="17">
        <f t="shared" si="289"/>
        <v>4490.3599999999997</v>
      </c>
      <c r="G2149" s="18">
        <f t="shared" si="286"/>
        <v>0</v>
      </c>
      <c r="H2149" s="18">
        <v>10</v>
      </c>
      <c r="I2149" s="28" t="s">
        <v>4347</v>
      </c>
      <c r="J2149" s="32">
        <v>1</v>
      </c>
      <c r="K2149" s="29">
        <v>10000</v>
      </c>
      <c r="L2149" s="21">
        <f t="shared" si="287"/>
        <v>1.2269929359784073</v>
      </c>
      <c r="M2149" s="30">
        <v>9000</v>
      </c>
      <c r="N2149" s="23">
        <f t="shared" si="292"/>
        <v>9000</v>
      </c>
      <c r="O2149" s="21">
        <f t="shared" si="290"/>
        <v>1.0042936423805666</v>
      </c>
      <c r="P2149" s="24">
        <v>7000</v>
      </c>
      <c r="Q2149" s="18">
        <f t="shared" si="293"/>
        <v>7000</v>
      </c>
      <c r="R2149" s="21">
        <f t="shared" si="291"/>
        <v>0.55889505518488503</v>
      </c>
    </row>
    <row r="2150" spans="1:18" ht="15.5" x14ac:dyDescent="0.45">
      <c r="A2150" s="12" t="s">
        <v>4348</v>
      </c>
      <c r="B2150" s="25" t="s">
        <v>4349</v>
      </c>
      <c r="C2150" s="14" t="s">
        <v>24</v>
      </c>
      <c r="D2150" s="28">
        <v>10342</v>
      </c>
      <c r="E2150" s="16">
        <f t="shared" si="288"/>
        <v>10497.13</v>
      </c>
      <c r="F2150" s="17">
        <f t="shared" si="289"/>
        <v>10497.13</v>
      </c>
      <c r="G2150" s="18">
        <f t="shared" si="286"/>
        <v>0</v>
      </c>
      <c r="H2150" s="18">
        <v>1</v>
      </c>
      <c r="I2150" s="28" t="s">
        <v>4347</v>
      </c>
      <c r="J2150" s="32">
        <v>1</v>
      </c>
      <c r="K2150" s="29">
        <v>13000</v>
      </c>
      <c r="L2150" s="21">
        <f t="shared" si="287"/>
        <v>0.23843374331841188</v>
      </c>
      <c r="M2150" s="30">
        <v>12000</v>
      </c>
      <c r="N2150" s="23">
        <f t="shared" si="292"/>
        <v>12000</v>
      </c>
      <c r="O2150" s="21">
        <f t="shared" si="290"/>
        <v>0.14316960921699559</v>
      </c>
      <c r="P2150" s="24">
        <v>12000</v>
      </c>
      <c r="Q2150" s="18">
        <f t="shared" si="293"/>
        <v>12000</v>
      </c>
      <c r="R2150" s="21">
        <f t="shared" si="291"/>
        <v>0.14316960921699559</v>
      </c>
    </row>
    <row r="2151" spans="1:18" ht="15.5" x14ac:dyDescent="0.45">
      <c r="A2151" s="12" t="s">
        <v>4350</v>
      </c>
      <c r="B2151" s="25" t="s">
        <v>4351</v>
      </c>
      <c r="C2151" s="14" t="s">
        <v>24</v>
      </c>
      <c r="D2151" s="28">
        <f>13875/6</f>
        <v>2312.5</v>
      </c>
      <c r="E2151" s="16">
        <f t="shared" si="288"/>
        <v>2347.1875</v>
      </c>
      <c r="F2151" s="17">
        <f t="shared" si="289"/>
        <v>2347.1875</v>
      </c>
      <c r="G2151" s="18">
        <f t="shared" si="286"/>
        <v>0</v>
      </c>
      <c r="H2151" s="18">
        <v>6</v>
      </c>
      <c r="I2151" s="28" t="s">
        <v>63</v>
      </c>
      <c r="J2151" s="32">
        <v>1</v>
      </c>
      <c r="K2151" s="29">
        <v>3000</v>
      </c>
      <c r="L2151" s="21">
        <f t="shared" si="287"/>
        <v>0.27812541605645053</v>
      </c>
      <c r="M2151" s="30">
        <v>3000</v>
      </c>
      <c r="N2151" s="23">
        <f t="shared" si="292"/>
        <v>3000</v>
      </c>
      <c r="O2151" s="21">
        <f t="shared" si="290"/>
        <v>0.27812541605645053</v>
      </c>
      <c r="P2151" s="24">
        <v>2800</v>
      </c>
      <c r="Q2151" s="18">
        <f t="shared" si="293"/>
        <v>2800</v>
      </c>
      <c r="R2151" s="21">
        <f t="shared" si="291"/>
        <v>0.19291705498602049</v>
      </c>
    </row>
    <row r="2152" spans="1:18" ht="15.5" x14ac:dyDescent="0.45">
      <c r="A2152" s="12" t="s">
        <v>4352</v>
      </c>
      <c r="B2152" s="25" t="s">
        <v>4353</v>
      </c>
      <c r="C2152" s="14" t="s">
        <v>24</v>
      </c>
      <c r="D2152" s="28">
        <v>5098</v>
      </c>
      <c r="E2152" s="16">
        <f t="shared" si="288"/>
        <v>5174.47</v>
      </c>
      <c r="F2152" s="17">
        <f t="shared" si="289"/>
        <v>5174.47</v>
      </c>
      <c r="G2152" s="18">
        <f t="shared" si="286"/>
        <v>0</v>
      </c>
      <c r="H2152" s="18">
        <v>10</v>
      </c>
      <c r="I2152" s="28" t="s">
        <v>77</v>
      </c>
      <c r="J2152" s="32">
        <v>1</v>
      </c>
      <c r="K2152" s="29">
        <v>10000</v>
      </c>
      <c r="L2152" s="21">
        <f t="shared" si="287"/>
        <v>0.93256507429746416</v>
      </c>
      <c r="M2152" s="30">
        <v>7500</v>
      </c>
      <c r="N2152" s="23">
        <f t="shared" si="292"/>
        <v>7500</v>
      </c>
      <c r="O2152" s="21">
        <f t="shared" si="290"/>
        <v>0.44942380572309815</v>
      </c>
      <c r="P2152" s="24">
        <v>7000</v>
      </c>
      <c r="Q2152" s="18">
        <f t="shared" si="293"/>
        <v>7000</v>
      </c>
      <c r="R2152" s="21">
        <f t="shared" si="291"/>
        <v>0.35279555200822493</v>
      </c>
    </row>
    <row r="2153" spans="1:18" ht="15.5" x14ac:dyDescent="0.45">
      <c r="A2153" s="12" t="s">
        <v>4354</v>
      </c>
      <c r="B2153" s="25" t="s">
        <v>4355</v>
      </c>
      <c r="C2153" s="14" t="s">
        <v>24</v>
      </c>
      <c r="D2153" s="28">
        <v>4591</v>
      </c>
      <c r="E2153" s="16">
        <f t="shared" si="288"/>
        <v>4659.8649999999998</v>
      </c>
      <c r="F2153" s="17">
        <f t="shared" si="289"/>
        <v>4659.8649999999998</v>
      </c>
      <c r="G2153" s="18">
        <f t="shared" si="286"/>
        <v>0</v>
      </c>
      <c r="H2153" s="18">
        <v>10</v>
      </c>
      <c r="I2153" s="28" t="s">
        <v>77</v>
      </c>
      <c r="J2153" s="32">
        <v>1</v>
      </c>
      <c r="K2153" s="29">
        <v>10000</v>
      </c>
      <c r="L2153" s="21">
        <f t="shared" si="287"/>
        <v>1.1459849158720263</v>
      </c>
      <c r="M2153" s="30">
        <v>7500</v>
      </c>
      <c r="N2153" s="23">
        <f t="shared" si="292"/>
        <v>7500</v>
      </c>
      <c r="O2153" s="21">
        <f t="shared" si="290"/>
        <v>0.60948868690401981</v>
      </c>
      <c r="P2153" s="24">
        <v>7000</v>
      </c>
      <c r="Q2153" s="18">
        <f t="shared" si="293"/>
        <v>7000</v>
      </c>
      <c r="R2153" s="21">
        <f t="shared" si="291"/>
        <v>0.50218944111041852</v>
      </c>
    </row>
    <row r="2154" spans="1:18" ht="15.5" x14ac:dyDescent="0.45">
      <c r="A2154" s="12" t="s">
        <v>4356</v>
      </c>
      <c r="B2154" s="25" t="s">
        <v>4357</v>
      </c>
      <c r="C2154" s="14" t="s">
        <v>24</v>
      </c>
      <c r="D2154" s="28">
        <v>67327</v>
      </c>
      <c r="E2154" s="16">
        <f t="shared" si="288"/>
        <v>68336.904999999999</v>
      </c>
      <c r="F2154" s="17">
        <f t="shared" si="289"/>
        <v>1366.7381</v>
      </c>
      <c r="G2154" s="18">
        <f t="shared" si="286"/>
        <v>0</v>
      </c>
      <c r="H2154" s="18">
        <v>50</v>
      </c>
      <c r="I2154" s="28" t="s">
        <v>29</v>
      </c>
      <c r="J2154" s="32">
        <v>50</v>
      </c>
      <c r="K2154" s="29">
        <v>2000</v>
      </c>
      <c r="L2154" s="21">
        <f t="shared" si="287"/>
        <v>0.46333814795972977</v>
      </c>
      <c r="M2154" s="30">
        <v>85000</v>
      </c>
      <c r="N2154" s="23">
        <f>M2154/J2154</f>
        <v>1700</v>
      </c>
      <c r="O2154" s="21">
        <f t="shared" si="290"/>
        <v>0.2438374257657703</v>
      </c>
      <c r="P2154" s="24">
        <v>80000</v>
      </c>
      <c r="Q2154" s="18">
        <f>P2154/J2154</f>
        <v>1600</v>
      </c>
      <c r="R2154" s="21">
        <f t="shared" si="291"/>
        <v>0.17067051836778382</v>
      </c>
    </row>
    <row r="2155" spans="1:18" ht="15.5" x14ac:dyDescent="0.45">
      <c r="A2155" s="12" t="s">
        <v>4358</v>
      </c>
      <c r="B2155" s="25" t="s">
        <v>4359</v>
      </c>
      <c r="C2155" s="14" t="s">
        <v>24</v>
      </c>
      <c r="D2155" s="28">
        <v>65981</v>
      </c>
      <c r="E2155" s="16">
        <f t="shared" si="288"/>
        <v>66970.714999999997</v>
      </c>
      <c r="F2155" s="17">
        <f t="shared" si="289"/>
        <v>1339.4142999999999</v>
      </c>
      <c r="G2155" s="18">
        <f t="shared" si="286"/>
        <v>0</v>
      </c>
      <c r="H2155" s="18">
        <v>50</v>
      </c>
      <c r="I2155" s="28" t="s">
        <v>29</v>
      </c>
      <c r="J2155" s="32">
        <v>50</v>
      </c>
      <c r="K2155" s="29">
        <v>2000</v>
      </c>
      <c r="L2155" s="21">
        <f t="shared" si="287"/>
        <v>0.49318997116874153</v>
      </c>
      <c r="M2155" s="30">
        <v>85000</v>
      </c>
      <c r="N2155" s="23">
        <f>M2155/J2155</f>
        <v>1700</v>
      </c>
      <c r="O2155" s="21">
        <f t="shared" si="290"/>
        <v>0.26921147549343033</v>
      </c>
      <c r="P2155" s="24">
        <v>80000</v>
      </c>
      <c r="Q2155" s="18">
        <f>P2155/J2155</f>
        <v>1600</v>
      </c>
      <c r="R2155" s="21">
        <f t="shared" si="291"/>
        <v>0.19455197693499324</v>
      </c>
    </row>
    <row r="2156" spans="1:18" ht="15.5" x14ac:dyDescent="0.45">
      <c r="A2156" s="12" t="s">
        <v>4360</v>
      </c>
      <c r="B2156" s="25" t="s">
        <v>4361</v>
      </c>
      <c r="C2156" s="14" t="s">
        <v>47</v>
      </c>
      <c r="D2156" s="31">
        <v>8253</v>
      </c>
      <c r="E2156" s="16">
        <f t="shared" si="288"/>
        <v>8376.7950000000001</v>
      </c>
      <c r="F2156" s="17">
        <f t="shared" si="289"/>
        <v>698.06624999999997</v>
      </c>
      <c r="G2156" s="18">
        <f t="shared" si="286"/>
        <v>0</v>
      </c>
      <c r="H2156" s="18">
        <v>120</v>
      </c>
      <c r="I2156" s="32" t="s">
        <v>63</v>
      </c>
      <c r="J2156" s="32">
        <v>12</v>
      </c>
      <c r="K2156" s="26">
        <v>1000</v>
      </c>
      <c r="L2156" s="21">
        <f t="shared" si="287"/>
        <v>0.43252878935201355</v>
      </c>
      <c r="M2156" s="22">
        <v>10000</v>
      </c>
      <c r="N2156" s="23">
        <f t="shared" si="292"/>
        <v>833.33333333333337</v>
      </c>
      <c r="O2156" s="21">
        <f t="shared" si="290"/>
        <v>0.19377399112667804</v>
      </c>
      <c r="P2156" s="24">
        <v>9300</v>
      </c>
      <c r="Q2156" s="18">
        <f t="shared" si="293"/>
        <v>775</v>
      </c>
      <c r="R2156" s="21">
        <f t="shared" si="291"/>
        <v>0.11020981174781053</v>
      </c>
    </row>
    <row r="2157" spans="1:18" ht="15.5" x14ac:dyDescent="0.45">
      <c r="A2157" s="12" t="s">
        <v>4362</v>
      </c>
      <c r="B2157" s="25" t="s">
        <v>4363</v>
      </c>
      <c r="C2157" s="14" t="s">
        <v>47</v>
      </c>
      <c r="D2157" s="31">
        <f>51512/2</f>
        <v>25756</v>
      </c>
      <c r="E2157" s="16">
        <f t="shared" si="288"/>
        <v>26142.34</v>
      </c>
      <c r="F2157" s="17">
        <f t="shared" si="289"/>
        <v>26142.34</v>
      </c>
      <c r="G2157" s="18">
        <f t="shared" si="286"/>
        <v>0</v>
      </c>
      <c r="H2157" s="18">
        <v>1</v>
      </c>
      <c r="I2157" s="32" t="s">
        <v>11</v>
      </c>
      <c r="J2157" s="32">
        <v>1</v>
      </c>
      <c r="K2157" s="26">
        <v>32000</v>
      </c>
      <c r="L2157" s="21">
        <f t="shared" si="287"/>
        <v>0.22406792964975591</v>
      </c>
      <c r="M2157" s="22">
        <v>30000</v>
      </c>
      <c r="N2157" s="23">
        <f t="shared" si="292"/>
        <v>30000</v>
      </c>
      <c r="O2157" s="21">
        <f t="shared" si="290"/>
        <v>0.14756368404664616</v>
      </c>
      <c r="P2157" s="24">
        <v>29000</v>
      </c>
      <c r="Q2157" s="18">
        <f t="shared" si="293"/>
        <v>29000</v>
      </c>
      <c r="R2157" s="21">
        <f t="shared" si="291"/>
        <v>0.1093115612450913</v>
      </c>
    </row>
    <row r="2158" spans="1:18" ht="15.5" x14ac:dyDescent="0.45">
      <c r="A2158" s="12" t="s">
        <v>4364</v>
      </c>
      <c r="B2158" s="25" t="s">
        <v>4365</v>
      </c>
      <c r="C2158" s="14" t="s">
        <v>24</v>
      </c>
      <c r="D2158" s="42">
        <v>15568</v>
      </c>
      <c r="E2158" s="16">
        <f t="shared" si="288"/>
        <v>15801.52</v>
      </c>
      <c r="F2158" s="17">
        <f t="shared" si="289"/>
        <v>15801.52</v>
      </c>
      <c r="G2158" s="18">
        <f t="shared" ref="G2158:G2208" si="294">F2158*T2158</f>
        <v>0</v>
      </c>
      <c r="H2158" s="18">
        <v>100</v>
      </c>
      <c r="I2158" s="19" t="s">
        <v>29</v>
      </c>
      <c r="J2158" s="42">
        <v>1</v>
      </c>
      <c r="K2158" s="29">
        <v>20000</v>
      </c>
      <c r="L2158" s="21">
        <f t="shared" ref="L2158:L2208" si="295">(K2158-F2158)/F2158</f>
        <v>0.26570102116758382</v>
      </c>
      <c r="M2158" s="136">
        <v>19000</v>
      </c>
      <c r="N2158" s="23">
        <f t="shared" si="292"/>
        <v>19000</v>
      </c>
      <c r="O2158" s="21">
        <f t="shared" si="290"/>
        <v>0.20241597010920465</v>
      </c>
      <c r="P2158" s="24">
        <v>18000</v>
      </c>
      <c r="Q2158" s="18">
        <f t="shared" si="293"/>
        <v>18000</v>
      </c>
      <c r="R2158" s="21">
        <f t="shared" si="291"/>
        <v>0.13913091905082545</v>
      </c>
    </row>
    <row r="2159" spans="1:18" ht="15.5" x14ac:dyDescent="0.45">
      <c r="A2159" s="12" t="s">
        <v>4366</v>
      </c>
      <c r="B2159" s="25" t="s">
        <v>4367</v>
      </c>
      <c r="C2159" s="14" t="s">
        <v>32</v>
      </c>
      <c r="D2159" s="15">
        <v>28500</v>
      </c>
      <c r="E2159" s="16">
        <f t="shared" si="288"/>
        <v>28927.5</v>
      </c>
      <c r="F2159" s="17">
        <f t="shared" si="289"/>
        <v>2892.75</v>
      </c>
      <c r="G2159" s="18">
        <f t="shared" si="294"/>
        <v>0</v>
      </c>
      <c r="H2159" s="18">
        <v>100</v>
      </c>
      <c r="I2159" s="19" t="s">
        <v>29</v>
      </c>
      <c r="J2159" s="19">
        <v>10</v>
      </c>
      <c r="K2159" s="26">
        <v>6000</v>
      </c>
      <c r="L2159" s="21">
        <f t="shared" si="295"/>
        <v>1.0741508944775733</v>
      </c>
      <c r="M2159" s="22">
        <v>36000</v>
      </c>
      <c r="N2159" s="23">
        <f t="shared" si="292"/>
        <v>3600</v>
      </c>
      <c r="O2159" s="21">
        <f t="shared" si="290"/>
        <v>0.24449053668654394</v>
      </c>
      <c r="P2159" s="24">
        <v>34000</v>
      </c>
      <c r="Q2159" s="18">
        <f t="shared" si="293"/>
        <v>3400</v>
      </c>
      <c r="R2159" s="21">
        <f t="shared" si="291"/>
        <v>0.17535217353729152</v>
      </c>
    </row>
    <row r="2160" spans="1:18" ht="15.5" x14ac:dyDescent="0.45">
      <c r="A2160" s="12" t="s">
        <v>4368</v>
      </c>
      <c r="B2160" s="25" t="s">
        <v>4369</v>
      </c>
      <c r="C2160" s="14" t="s">
        <v>32</v>
      </c>
      <c r="D2160" s="15">
        <v>24664</v>
      </c>
      <c r="E2160" s="16">
        <f t="shared" si="288"/>
        <v>25033.96</v>
      </c>
      <c r="F2160" s="17">
        <f t="shared" si="289"/>
        <v>2503.3959999999997</v>
      </c>
      <c r="G2160" s="18">
        <f t="shared" si="294"/>
        <v>0</v>
      </c>
      <c r="H2160" s="18">
        <v>100</v>
      </c>
      <c r="I2160" s="19" t="s">
        <v>29</v>
      </c>
      <c r="J2160" s="19">
        <v>10</v>
      </c>
      <c r="K2160" s="26">
        <v>4000</v>
      </c>
      <c r="L2160" s="21">
        <f t="shared" si="295"/>
        <v>0.59782950839579529</v>
      </c>
      <c r="M2160" s="22">
        <v>30000</v>
      </c>
      <c r="N2160" s="23">
        <f t="shared" si="292"/>
        <v>3000</v>
      </c>
      <c r="O2160" s="21">
        <f t="shared" si="290"/>
        <v>0.1983721312968465</v>
      </c>
      <c r="P2160" s="24">
        <v>28000</v>
      </c>
      <c r="Q2160" s="18">
        <f t="shared" si="293"/>
        <v>2800</v>
      </c>
      <c r="R2160" s="21">
        <f t="shared" si="291"/>
        <v>0.11848065587705672</v>
      </c>
    </row>
    <row r="2161" spans="1:18" ht="15.5" x14ac:dyDescent="0.45">
      <c r="A2161" s="12" t="s">
        <v>4370</v>
      </c>
      <c r="B2161" s="25" t="s">
        <v>4371</v>
      </c>
      <c r="C2161" s="14" t="s">
        <v>47</v>
      </c>
      <c r="D2161" s="31">
        <v>27500</v>
      </c>
      <c r="E2161" s="16">
        <f t="shared" si="288"/>
        <v>27912.5</v>
      </c>
      <c r="F2161" s="17">
        <f t="shared" si="289"/>
        <v>27912.5</v>
      </c>
      <c r="G2161" s="18">
        <f t="shared" si="294"/>
        <v>0</v>
      </c>
      <c r="H2161" s="18">
        <v>3</v>
      </c>
      <c r="I2161" s="32" t="s">
        <v>48</v>
      </c>
      <c r="J2161" s="32">
        <v>1</v>
      </c>
      <c r="K2161" s="26">
        <v>34000</v>
      </c>
      <c r="L2161" s="21">
        <f t="shared" si="295"/>
        <v>0.21809225257501119</v>
      </c>
      <c r="M2161" s="22">
        <v>32000</v>
      </c>
      <c r="N2161" s="23">
        <f t="shared" si="292"/>
        <v>32000</v>
      </c>
      <c r="O2161" s="21">
        <f t="shared" si="290"/>
        <v>0.1464397671294223</v>
      </c>
      <c r="P2161" s="24">
        <v>32000</v>
      </c>
      <c r="Q2161" s="18">
        <f t="shared" si="293"/>
        <v>32000</v>
      </c>
      <c r="R2161" s="21">
        <f t="shared" si="291"/>
        <v>0.1464397671294223</v>
      </c>
    </row>
    <row r="2162" spans="1:18" ht="15.5" x14ac:dyDescent="0.45">
      <c r="A2162" s="12" t="s">
        <v>4372</v>
      </c>
      <c r="B2162" s="25" t="s">
        <v>4373</v>
      </c>
      <c r="C2162" s="14" t="s">
        <v>47</v>
      </c>
      <c r="D2162" s="31">
        <v>22099</v>
      </c>
      <c r="E2162" s="16">
        <f t="shared" si="288"/>
        <v>22430.485000000001</v>
      </c>
      <c r="F2162" s="17">
        <f t="shared" si="289"/>
        <v>22430.485000000001</v>
      </c>
      <c r="G2162" s="18">
        <f t="shared" si="294"/>
        <v>0</v>
      </c>
      <c r="H2162" s="18">
        <v>100</v>
      </c>
      <c r="I2162" s="32" t="s">
        <v>48</v>
      </c>
      <c r="J2162" s="32">
        <v>1</v>
      </c>
      <c r="K2162" s="26">
        <v>27000</v>
      </c>
      <c r="L2162" s="21">
        <f t="shared" si="295"/>
        <v>0.20371895658965908</v>
      </c>
      <c r="M2162" s="22">
        <v>26000</v>
      </c>
      <c r="N2162" s="23">
        <f t="shared" si="292"/>
        <v>26000</v>
      </c>
      <c r="O2162" s="21">
        <f t="shared" si="290"/>
        <v>0.15913677301226431</v>
      </c>
      <c r="P2162" s="24">
        <v>25000</v>
      </c>
      <c r="Q2162" s="18">
        <f t="shared" si="293"/>
        <v>25000</v>
      </c>
      <c r="R2162" s="21">
        <f t="shared" si="291"/>
        <v>0.11455458943486953</v>
      </c>
    </row>
    <row r="2163" spans="1:18" ht="15.5" x14ac:dyDescent="0.45">
      <c r="A2163" s="12" t="s">
        <v>4374</v>
      </c>
      <c r="B2163" s="25" t="s">
        <v>4375</v>
      </c>
      <c r="C2163" s="14" t="s">
        <v>47</v>
      </c>
      <c r="D2163" s="31">
        <v>22099</v>
      </c>
      <c r="E2163" s="16">
        <f t="shared" si="288"/>
        <v>22430.485000000001</v>
      </c>
      <c r="F2163" s="17">
        <f t="shared" si="289"/>
        <v>22430.485000000001</v>
      </c>
      <c r="G2163" s="18">
        <f t="shared" si="294"/>
        <v>0</v>
      </c>
      <c r="H2163" s="18">
        <v>100</v>
      </c>
      <c r="I2163" s="32" t="s">
        <v>48</v>
      </c>
      <c r="J2163" s="32">
        <v>1</v>
      </c>
      <c r="K2163" s="26">
        <v>27000</v>
      </c>
      <c r="L2163" s="21">
        <f t="shared" si="295"/>
        <v>0.20371895658965908</v>
      </c>
      <c r="M2163" s="22">
        <v>26000</v>
      </c>
      <c r="N2163" s="23">
        <f t="shared" si="292"/>
        <v>26000</v>
      </c>
      <c r="O2163" s="21">
        <f t="shared" si="290"/>
        <v>0.15913677301226431</v>
      </c>
      <c r="P2163" s="24">
        <v>26000</v>
      </c>
      <c r="Q2163" s="18">
        <f t="shared" si="293"/>
        <v>26000</v>
      </c>
      <c r="R2163" s="21">
        <f t="shared" si="291"/>
        <v>0.15913677301226431</v>
      </c>
    </row>
    <row r="2164" spans="1:18" ht="15.5" x14ac:dyDescent="0.45">
      <c r="A2164" s="12" t="s">
        <v>4376</v>
      </c>
      <c r="B2164" s="25" t="s">
        <v>4377</v>
      </c>
      <c r="C2164" s="14" t="s">
        <v>10</v>
      </c>
      <c r="D2164" s="15">
        <v>12210</v>
      </c>
      <c r="E2164" s="16">
        <f t="shared" si="288"/>
        <v>12393.15</v>
      </c>
      <c r="F2164" s="17">
        <f t="shared" si="289"/>
        <v>12393.15</v>
      </c>
      <c r="G2164" s="18">
        <f t="shared" si="294"/>
        <v>0</v>
      </c>
      <c r="H2164" s="18">
        <v>10</v>
      </c>
      <c r="I2164" s="19" t="s">
        <v>11</v>
      </c>
      <c r="J2164" s="19">
        <v>1</v>
      </c>
      <c r="K2164" s="26">
        <v>15000</v>
      </c>
      <c r="L2164" s="21">
        <f t="shared" si="295"/>
        <v>0.21034603793224488</v>
      </c>
      <c r="M2164" s="22">
        <v>14500</v>
      </c>
      <c r="N2164" s="23">
        <f t="shared" si="292"/>
        <v>14500</v>
      </c>
      <c r="O2164" s="21">
        <f t="shared" si="290"/>
        <v>0.17000117000117004</v>
      </c>
      <c r="P2164" s="24">
        <v>14000</v>
      </c>
      <c r="Q2164" s="18">
        <f t="shared" si="293"/>
        <v>14000</v>
      </c>
      <c r="R2164" s="21">
        <f t="shared" si="291"/>
        <v>0.12965630207009521</v>
      </c>
    </row>
    <row r="2165" spans="1:18" ht="15.5" x14ac:dyDescent="0.45">
      <c r="A2165" s="12" t="s">
        <v>4378</v>
      </c>
      <c r="B2165" s="25" t="s">
        <v>4379</v>
      </c>
      <c r="C2165" s="14" t="s">
        <v>24</v>
      </c>
      <c r="D2165" s="31">
        <v>77369</v>
      </c>
      <c r="E2165" s="16">
        <f t="shared" si="288"/>
        <v>78529.535000000003</v>
      </c>
      <c r="F2165" s="17">
        <f t="shared" si="289"/>
        <v>1570.5907</v>
      </c>
      <c r="G2165" s="18">
        <f t="shared" si="294"/>
        <v>0</v>
      </c>
      <c r="H2165" s="18">
        <v>50</v>
      </c>
      <c r="I2165" s="28" t="s">
        <v>29</v>
      </c>
      <c r="J2165" s="28">
        <v>50</v>
      </c>
      <c r="K2165" s="26">
        <v>2000</v>
      </c>
      <c r="L2165" s="21">
        <f t="shared" si="295"/>
        <v>0.27340624135874486</v>
      </c>
      <c r="M2165" s="22">
        <v>90000</v>
      </c>
      <c r="N2165" s="23">
        <f t="shared" si="292"/>
        <v>1800</v>
      </c>
      <c r="O2165" s="21">
        <f t="shared" si="290"/>
        <v>0.14606561722287037</v>
      </c>
      <c r="P2165" s="24">
        <v>88000</v>
      </c>
      <c r="Q2165" s="18">
        <f t="shared" si="293"/>
        <v>1760</v>
      </c>
      <c r="R2165" s="21">
        <f t="shared" si="291"/>
        <v>0.12059749239569548</v>
      </c>
    </row>
    <row r="2166" spans="1:18" ht="15.5" x14ac:dyDescent="0.45">
      <c r="A2166" s="12" t="s">
        <v>4380</v>
      </c>
      <c r="B2166" s="25" t="s">
        <v>4381</v>
      </c>
      <c r="C2166" s="14" t="s">
        <v>32</v>
      </c>
      <c r="D2166" s="31">
        <v>43430</v>
      </c>
      <c r="E2166" s="16">
        <f t="shared" si="288"/>
        <v>44081.45</v>
      </c>
      <c r="F2166" s="17">
        <f t="shared" si="289"/>
        <v>4408.1449999999995</v>
      </c>
      <c r="G2166" s="18">
        <f t="shared" si="294"/>
        <v>0</v>
      </c>
      <c r="H2166" s="18">
        <v>100</v>
      </c>
      <c r="I2166" s="28" t="s">
        <v>29</v>
      </c>
      <c r="J2166" s="28">
        <v>10</v>
      </c>
      <c r="K2166" s="26">
        <v>10000</v>
      </c>
      <c r="L2166" s="21">
        <f t="shared" si="295"/>
        <v>1.2685279182059577</v>
      </c>
      <c r="M2166" s="22">
        <v>59000</v>
      </c>
      <c r="N2166" s="23">
        <f t="shared" si="292"/>
        <v>5900</v>
      </c>
      <c r="O2166" s="21">
        <f t="shared" si="290"/>
        <v>0.338431471741515</v>
      </c>
      <c r="P2166" s="24">
        <v>55000</v>
      </c>
      <c r="Q2166" s="18">
        <f t="shared" si="293"/>
        <v>5500</v>
      </c>
      <c r="R2166" s="21">
        <f t="shared" si="291"/>
        <v>0.24769035501327669</v>
      </c>
    </row>
    <row r="2167" spans="1:18" ht="15.5" x14ac:dyDescent="0.45">
      <c r="A2167" s="12" t="s">
        <v>4382</v>
      </c>
      <c r="B2167" s="25" t="s">
        <v>4383</v>
      </c>
      <c r="C2167" s="14" t="s">
        <v>32</v>
      </c>
      <c r="D2167" s="31">
        <v>5001</v>
      </c>
      <c r="E2167" s="16">
        <f t="shared" si="288"/>
        <v>5076.0150000000003</v>
      </c>
      <c r="F2167" s="17">
        <f t="shared" si="289"/>
        <v>5076.0150000000003</v>
      </c>
      <c r="G2167" s="18">
        <f t="shared" si="294"/>
        <v>0</v>
      </c>
      <c r="H2167" s="18">
        <v>60</v>
      </c>
      <c r="I2167" s="28" t="s">
        <v>48</v>
      </c>
      <c r="J2167" s="28">
        <v>1</v>
      </c>
      <c r="K2167" s="26">
        <v>12000</v>
      </c>
      <c r="L2167" s="21">
        <f t="shared" si="295"/>
        <v>1.3640592078628608</v>
      </c>
      <c r="M2167" s="22">
        <v>6300</v>
      </c>
      <c r="N2167" s="23">
        <f t="shared" si="292"/>
        <v>6300</v>
      </c>
      <c r="O2167" s="21">
        <f t="shared" si="290"/>
        <v>0.24113108412800191</v>
      </c>
      <c r="P2167" s="24">
        <v>5800</v>
      </c>
      <c r="Q2167" s="18">
        <f t="shared" si="293"/>
        <v>5800</v>
      </c>
      <c r="R2167" s="21">
        <f t="shared" si="291"/>
        <v>0.14262861713371605</v>
      </c>
    </row>
    <row r="2168" spans="1:18" ht="15.5" x14ac:dyDescent="0.45">
      <c r="A2168" s="12" t="s">
        <v>4384</v>
      </c>
      <c r="B2168" s="25" t="s">
        <v>4385</v>
      </c>
      <c r="C2168" s="14" t="s">
        <v>32</v>
      </c>
      <c r="D2168" s="27">
        <v>230414</v>
      </c>
      <c r="E2168" s="16">
        <f t="shared" si="288"/>
        <v>233870.21</v>
      </c>
      <c r="F2168" s="17">
        <f t="shared" si="289"/>
        <v>233870.21</v>
      </c>
      <c r="G2168" s="18">
        <f t="shared" si="294"/>
        <v>0</v>
      </c>
      <c r="H2168" s="18">
        <v>2</v>
      </c>
      <c r="I2168" s="19" t="s">
        <v>586</v>
      </c>
      <c r="J2168" s="19">
        <v>1</v>
      </c>
      <c r="K2168" s="26">
        <v>270000</v>
      </c>
      <c r="L2168" s="21">
        <f t="shared" si="295"/>
        <v>0.15448649915694695</v>
      </c>
      <c r="M2168" s="22">
        <v>265000</v>
      </c>
      <c r="N2168" s="23">
        <v>265000</v>
      </c>
      <c r="O2168" s="21">
        <f t="shared" si="290"/>
        <v>0.13310711954292942</v>
      </c>
      <c r="P2168" s="40">
        <v>260000</v>
      </c>
      <c r="Q2168" s="18">
        <f t="shared" si="293"/>
        <v>260000</v>
      </c>
      <c r="R2168" s="21">
        <f t="shared" si="291"/>
        <v>0.11172773992891188</v>
      </c>
    </row>
    <row r="2169" spans="1:18" ht="15.5" x14ac:dyDescent="0.45">
      <c r="A2169" s="12" t="s">
        <v>4386</v>
      </c>
      <c r="B2169" s="25" t="s">
        <v>4387</v>
      </c>
      <c r="C2169" s="14" t="s">
        <v>32</v>
      </c>
      <c r="D2169" s="15">
        <v>48000</v>
      </c>
      <c r="E2169" s="16">
        <f t="shared" si="288"/>
        <v>48720</v>
      </c>
      <c r="F2169" s="17">
        <f t="shared" si="289"/>
        <v>4872</v>
      </c>
      <c r="G2169" s="18">
        <f t="shared" si="294"/>
        <v>0</v>
      </c>
      <c r="H2169" s="18">
        <v>100</v>
      </c>
      <c r="I2169" s="28" t="s">
        <v>29</v>
      </c>
      <c r="J2169" s="28">
        <v>10</v>
      </c>
      <c r="K2169" s="26">
        <v>7000</v>
      </c>
      <c r="L2169" s="21">
        <f t="shared" si="295"/>
        <v>0.43678160919540232</v>
      </c>
      <c r="M2169" s="22">
        <v>58000</v>
      </c>
      <c r="N2169" s="23">
        <f t="shared" ref="N2169:N2208" si="296">M2169/J2169</f>
        <v>5800</v>
      </c>
      <c r="O2169" s="21">
        <f t="shared" si="290"/>
        <v>0.19047619047619047</v>
      </c>
      <c r="P2169" s="24">
        <v>56000</v>
      </c>
      <c r="Q2169" s="18">
        <f t="shared" si="293"/>
        <v>5600</v>
      </c>
      <c r="R2169" s="21">
        <f t="shared" si="291"/>
        <v>0.14942528735632185</v>
      </c>
    </row>
    <row r="2170" spans="1:18" ht="15.5" x14ac:dyDescent="0.45">
      <c r="A2170" s="12" t="s">
        <v>4388</v>
      </c>
      <c r="B2170" s="25" t="s">
        <v>4389</v>
      </c>
      <c r="C2170" s="14" t="s">
        <v>24</v>
      </c>
      <c r="D2170" s="15">
        <v>20599</v>
      </c>
      <c r="E2170" s="16">
        <f t="shared" si="288"/>
        <v>20907.985000000001</v>
      </c>
      <c r="F2170" s="17">
        <f t="shared" si="289"/>
        <v>2090.7984999999999</v>
      </c>
      <c r="G2170" s="18">
        <f t="shared" si="294"/>
        <v>0</v>
      </c>
      <c r="H2170" s="18">
        <v>100</v>
      </c>
      <c r="I2170" s="19" t="s">
        <v>29</v>
      </c>
      <c r="J2170" s="19">
        <v>10</v>
      </c>
      <c r="K2170" s="26">
        <v>6000</v>
      </c>
      <c r="L2170" s="21">
        <f t="shared" si="295"/>
        <v>1.8697170004665684</v>
      </c>
      <c r="M2170" s="22">
        <v>28000</v>
      </c>
      <c r="N2170" s="23">
        <f t="shared" si="296"/>
        <v>2800</v>
      </c>
      <c r="O2170" s="21">
        <f t="shared" si="290"/>
        <v>0.33920126688439856</v>
      </c>
      <c r="P2170" s="24">
        <v>27000</v>
      </c>
      <c r="Q2170" s="18">
        <f t="shared" si="293"/>
        <v>2700</v>
      </c>
      <c r="R2170" s="21">
        <f t="shared" si="291"/>
        <v>0.29137265020995573</v>
      </c>
    </row>
    <row r="2171" spans="1:18" ht="15.5" x14ac:dyDescent="0.45">
      <c r="A2171" s="12" t="s">
        <v>4390</v>
      </c>
      <c r="B2171" s="25" t="s">
        <v>4391</v>
      </c>
      <c r="C2171" s="14" t="s">
        <v>32</v>
      </c>
      <c r="D2171" s="15">
        <v>23366</v>
      </c>
      <c r="E2171" s="16">
        <f t="shared" si="288"/>
        <v>23716.49</v>
      </c>
      <c r="F2171" s="17">
        <f t="shared" si="289"/>
        <v>2371.6490000000003</v>
      </c>
      <c r="G2171" s="18">
        <f t="shared" si="294"/>
        <v>0</v>
      </c>
      <c r="H2171" s="18">
        <v>100</v>
      </c>
      <c r="I2171" s="19" t="s">
        <v>29</v>
      </c>
      <c r="J2171" s="19">
        <v>10</v>
      </c>
      <c r="K2171" s="26">
        <v>4000</v>
      </c>
      <c r="L2171" s="21">
        <f t="shared" si="295"/>
        <v>0.68659021634314332</v>
      </c>
      <c r="M2171" s="22">
        <v>31000</v>
      </c>
      <c r="N2171" s="23">
        <f t="shared" si="296"/>
        <v>3100</v>
      </c>
      <c r="O2171" s="21">
        <f t="shared" si="290"/>
        <v>0.30710741766593602</v>
      </c>
      <c r="P2171" s="24">
        <v>30000</v>
      </c>
      <c r="Q2171" s="18">
        <f t="shared" si="293"/>
        <v>3000</v>
      </c>
      <c r="R2171" s="21">
        <f t="shared" si="291"/>
        <v>0.26494266225735746</v>
      </c>
    </row>
    <row r="2172" spans="1:18" ht="15.5" x14ac:dyDescent="0.45">
      <c r="A2172" s="12" t="s">
        <v>4392</v>
      </c>
      <c r="B2172" s="25" t="s">
        <v>4393</v>
      </c>
      <c r="C2172" s="14" t="s">
        <v>32</v>
      </c>
      <c r="D2172" s="15">
        <v>4346</v>
      </c>
      <c r="E2172" s="16">
        <f t="shared" si="288"/>
        <v>4411.1899999999996</v>
      </c>
      <c r="F2172" s="17">
        <f t="shared" si="289"/>
        <v>4411.1899999999996</v>
      </c>
      <c r="G2172" s="18">
        <f t="shared" si="294"/>
        <v>0</v>
      </c>
      <c r="H2172" s="18">
        <v>100</v>
      </c>
      <c r="I2172" s="32" t="s">
        <v>48</v>
      </c>
      <c r="J2172" s="32">
        <v>1</v>
      </c>
      <c r="K2172" s="26">
        <v>7000</v>
      </c>
      <c r="L2172" s="21">
        <f t="shared" si="295"/>
        <v>0.58687338337274086</v>
      </c>
      <c r="M2172" s="22">
        <v>5400</v>
      </c>
      <c r="N2172" s="23">
        <f t="shared" si="296"/>
        <v>5400</v>
      </c>
      <c r="O2172" s="21">
        <f t="shared" si="290"/>
        <v>0.22415946717325722</v>
      </c>
      <c r="P2172" s="40">
        <v>5200</v>
      </c>
      <c r="Q2172" s="18">
        <f t="shared" si="293"/>
        <v>5200</v>
      </c>
      <c r="R2172" s="21">
        <f t="shared" si="291"/>
        <v>0.17882022764832176</v>
      </c>
    </row>
    <row r="2173" spans="1:18" ht="15.5" x14ac:dyDescent="0.45">
      <c r="A2173" s="12" t="s">
        <v>4394</v>
      </c>
      <c r="B2173" s="25" t="s">
        <v>4395</v>
      </c>
      <c r="C2173" s="14" t="s">
        <v>32</v>
      </c>
      <c r="D2173" s="15">
        <v>21600</v>
      </c>
      <c r="E2173" s="16">
        <f t="shared" si="288"/>
        <v>21924</v>
      </c>
      <c r="F2173" s="17">
        <f t="shared" si="289"/>
        <v>2192.4</v>
      </c>
      <c r="G2173" s="18">
        <f t="shared" si="294"/>
        <v>0</v>
      </c>
      <c r="H2173" s="18">
        <v>100</v>
      </c>
      <c r="I2173" s="19" t="s">
        <v>29</v>
      </c>
      <c r="J2173" s="19">
        <v>10</v>
      </c>
      <c r="K2173" s="26">
        <v>4000</v>
      </c>
      <c r="L2173" s="21">
        <f t="shared" si="295"/>
        <v>0.82448458310527273</v>
      </c>
      <c r="M2173" s="22">
        <v>26000</v>
      </c>
      <c r="N2173" s="23">
        <f t="shared" si="296"/>
        <v>2600</v>
      </c>
      <c r="O2173" s="21">
        <f t="shared" si="290"/>
        <v>0.18591497901842724</v>
      </c>
      <c r="P2173" s="24">
        <v>25000</v>
      </c>
      <c r="Q2173" s="18">
        <f t="shared" si="293"/>
        <v>2500</v>
      </c>
      <c r="R2173" s="21">
        <f t="shared" si="291"/>
        <v>0.14030286444079543</v>
      </c>
    </row>
    <row r="2174" spans="1:18" ht="15.5" x14ac:dyDescent="0.45">
      <c r="A2174" s="12" t="s">
        <v>4396</v>
      </c>
      <c r="B2174" s="25" t="s">
        <v>4397</v>
      </c>
      <c r="C2174" s="14" t="s">
        <v>24</v>
      </c>
      <c r="D2174" s="27">
        <v>17949</v>
      </c>
      <c r="E2174" s="16">
        <f t="shared" si="288"/>
        <v>18218.235000000001</v>
      </c>
      <c r="F2174" s="17">
        <f t="shared" si="289"/>
        <v>18218.235000000001</v>
      </c>
      <c r="G2174" s="18">
        <f t="shared" si="294"/>
        <v>0</v>
      </c>
      <c r="H2174" s="18">
        <v>1</v>
      </c>
      <c r="I2174" s="19" t="s">
        <v>92</v>
      </c>
      <c r="J2174" s="19">
        <v>1</v>
      </c>
      <c r="K2174" s="26">
        <v>22000</v>
      </c>
      <c r="L2174" s="21">
        <f t="shared" si="295"/>
        <v>0.20758130521425369</v>
      </c>
      <c r="M2174" s="22">
        <v>21000</v>
      </c>
      <c r="N2174" s="23">
        <f t="shared" si="296"/>
        <v>21000</v>
      </c>
      <c r="O2174" s="21">
        <f t="shared" si="290"/>
        <v>0.15269124588633307</v>
      </c>
      <c r="P2174" s="24">
        <v>21000</v>
      </c>
      <c r="Q2174" s="18">
        <f t="shared" si="293"/>
        <v>21000</v>
      </c>
      <c r="R2174" s="21">
        <f t="shared" si="291"/>
        <v>0.15269124588633307</v>
      </c>
    </row>
    <row r="2175" spans="1:18" ht="15.5" x14ac:dyDescent="0.45">
      <c r="A2175" s="131" t="s">
        <v>4398</v>
      </c>
      <c r="B2175" s="25" t="s">
        <v>4399</v>
      </c>
      <c r="C2175" s="14" t="s">
        <v>32</v>
      </c>
      <c r="D2175" s="84">
        <v>5249</v>
      </c>
      <c r="E2175" s="132">
        <f t="shared" si="288"/>
        <v>5327.7349999999997</v>
      </c>
      <c r="F2175" s="64">
        <f t="shared" si="289"/>
        <v>5327.7349999999997</v>
      </c>
      <c r="G2175" s="18">
        <f t="shared" si="294"/>
        <v>0</v>
      </c>
      <c r="H2175" s="18">
        <v>100</v>
      </c>
      <c r="I2175" s="65" t="s">
        <v>48</v>
      </c>
      <c r="J2175" s="65">
        <v>1</v>
      </c>
      <c r="K2175" s="49">
        <v>12000</v>
      </c>
      <c r="L2175" s="21">
        <f t="shared" si="295"/>
        <v>1.2523642786287232</v>
      </c>
      <c r="M2175" s="41">
        <v>6500</v>
      </c>
      <c r="N2175" s="23">
        <f t="shared" si="296"/>
        <v>6500</v>
      </c>
      <c r="O2175" s="21">
        <f t="shared" si="290"/>
        <v>0.22003065092389174</v>
      </c>
      <c r="P2175" s="40">
        <v>6200</v>
      </c>
      <c r="Q2175" s="18">
        <f t="shared" si="293"/>
        <v>6200</v>
      </c>
      <c r="R2175" s="21">
        <f t="shared" si="291"/>
        <v>0.16372154395817368</v>
      </c>
    </row>
    <row r="2176" spans="1:18" ht="15.5" x14ac:dyDescent="0.45">
      <c r="A2176" s="12" t="s">
        <v>4400</v>
      </c>
      <c r="B2176" s="25" t="s">
        <v>4401</v>
      </c>
      <c r="C2176" s="14" t="s">
        <v>32</v>
      </c>
      <c r="D2176" s="15">
        <v>7600</v>
      </c>
      <c r="E2176" s="16">
        <f t="shared" si="288"/>
        <v>7714</v>
      </c>
      <c r="F2176" s="17">
        <f t="shared" si="289"/>
        <v>7714</v>
      </c>
      <c r="G2176" s="18">
        <f t="shared" si="294"/>
        <v>0</v>
      </c>
      <c r="H2176" s="18">
        <v>100</v>
      </c>
      <c r="I2176" s="32" t="s">
        <v>48</v>
      </c>
      <c r="J2176" s="32">
        <v>1</v>
      </c>
      <c r="K2176" s="26">
        <v>12000</v>
      </c>
      <c r="L2176" s="21">
        <f t="shared" si="295"/>
        <v>0.55561317085817996</v>
      </c>
      <c r="M2176" s="22">
        <v>9500</v>
      </c>
      <c r="N2176" s="23">
        <f t="shared" si="296"/>
        <v>9500</v>
      </c>
      <c r="O2176" s="21">
        <f t="shared" si="290"/>
        <v>0.23152709359605911</v>
      </c>
      <c r="P2176" s="24">
        <v>9000</v>
      </c>
      <c r="Q2176" s="18">
        <f t="shared" si="293"/>
        <v>9000</v>
      </c>
      <c r="R2176" s="21">
        <f t="shared" si="291"/>
        <v>0.16670987814363494</v>
      </c>
    </row>
    <row r="2177" spans="1:18" ht="15.5" x14ac:dyDescent="0.45">
      <c r="A2177" s="12" t="s">
        <v>4402</v>
      </c>
      <c r="B2177" s="25" t="s">
        <v>4403</v>
      </c>
      <c r="C2177" s="14" t="s">
        <v>32</v>
      </c>
      <c r="D2177" s="27">
        <v>52170</v>
      </c>
      <c r="E2177" s="16">
        <f t="shared" si="288"/>
        <v>52952.55</v>
      </c>
      <c r="F2177" s="17">
        <f t="shared" si="289"/>
        <v>5295.2550000000001</v>
      </c>
      <c r="G2177" s="18">
        <f t="shared" si="294"/>
        <v>0</v>
      </c>
      <c r="H2177" s="18">
        <v>100</v>
      </c>
      <c r="I2177" s="19" t="s">
        <v>29</v>
      </c>
      <c r="J2177" s="19">
        <v>10</v>
      </c>
      <c r="K2177" s="26">
        <v>10000</v>
      </c>
      <c r="L2177" s="21">
        <f t="shared" si="295"/>
        <v>0.88848317975243873</v>
      </c>
      <c r="M2177" s="22">
        <v>63000</v>
      </c>
      <c r="N2177" s="23">
        <f>M2177/J2177</f>
        <v>6300</v>
      </c>
      <c r="O2177" s="21">
        <f t="shared" si="290"/>
        <v>0.18974440324403638</v>
      </c>
      <c r="P2177" s="83">
        <v>60000</v>
      </c>
      <c r="Q2177" s="18">
        <f>P2177/J2177</f>
        <v>6000</v>
      </c>
      <c r="R2177" s="21">
        <f t="shared" si="291"/>
        <v>0.13308990785146321</v>
      </c>
    </row>
    <row r="2178" spans="1:18" ht="15.5" x14ac:dyDescent="0.45">
      <c r="A2178" s="12" t="s">
        <v>4404</v>
      </c>
      <c r="B2178" s="25" t="s">
        <v>4405</v>
      </c>
      <c r="C2178" s="14" t="s">
        <v>32</v>
      </c>
      <c r="D2178" s="27">
        <v>43799</v>
      </c>
      <c r="E2178" s="16">
        <f t="shared" si="288"/>
        <v>44455.985000000001</v>
      </c>
      <c r="F2178" s="17">
        <f t="shared" si="289"/>
        <v>4445.5985000000001</v>
      </c>
      <c r="G2178" s="18">
        <f t="shared" si="294"/>
        <v>0</v>
      </c>
      <c r="H2178" s="18">
        <v>100</v>
      </c>
      <c r="I2178" s="19" t="s">
        <v>29</v>
      </c>
      <c r="J2178" s="19">
        <v>10</v>
      </c>
      <c r="K2178" s="26">
        <v>10000</v>
      </c>
      <c r="L2178" s="21">
        <f t="shared" si="295"/>
        <v>1.2494159110409992</v>
      </c>
      <c r="M2178" s="22">
        <v>55000</v>
      </c>
      <c r="N2178" s="23">
        <f t="shared" si="296"/>
        <v>5500</v>
      </c>
      <c r="O2178" s="21">
        <f t="shared" si="290"/>
        <v>0.2371787510725496</v>
      </c>
      <c r="P2178" s="40">
        <v>53000</v>
      </c>
      <c r="Q2178" s="18">
        <f t="shared" si="293"/>
        <v>5300</v>
      </c>
      <c r="R2178" s="21">
        <f t="shared" si="291"/>
        <v>0.19219043285172963</v>
      </c>
    </row>
    <row r="2179" spans="1:18" ht="15.5" x14ac:dyDescent="0.45">
      <c r="A2179" s="12" t="s">
        <v>4406</v>
      </c>
      <c r="B2179" s="25" t="s">
        <v>4407</v>
      </c>
      <c r="C2179" s="14" t="s">
        <v>32</v>
      </c>
      <c r="D2179" s="15">
        <v>14641</v>
      </c>
      <c r="E2179" s="16">
        <f t="shared" si="288"/>
        <v>14860.615</v>
      </c>
      <c r="F2179" s="17">
        <f t="shared" si="289"/>
        <v>2972.123</v>
      </c>
      <c r="G2179" s="18">
        <f t="shared" si="294"/>
        <v>0</v>
      </c>
      <c r="H2179" s="18">
        <v>100</v>
      </c>
      <c r="I2179" s="19" t="s">
        <v>29</v>
      </c>
      <c r="J2179" s="19">
        <v>5</v>
      </c>
      <c r="K2179" s="26">
        <v>5000</v>
      </c>
      <c r="L2179" s="21">
        <f t="shared" si="295"/>
        <v>0.68229915114549433</v>
      </c>
      <c r="M2179" s="22">
        <v>18500</v>
      </c>
      <c r="N2179" s="23">
        <f t="shared" si="296"/>
        <v>3700</v>
      </c>
      <c r="O2179" s="21">
        <f t="shared" si="290"/>
        <v>0.24490137184766578</v>
      </c>
      <c r="P2179" s="24">
        <v>17500</v>
      </c>
      <c r="Q2179" s="18">
        <f t="shared" si="293"/>
        <v>3500</v>
      </c>
      <c r="R2179" s="21">
        <f t="shared" si="291"/>
        <v>0.177609405801846</v>
      </c>
    </row>
    <row r="2180" spans="1:18" ht="15.5" x14ac:dyDescent="0.45">
      <c r="A2180" s="12" t="s">
        <v>4408</v>
      </c>
      <c r="B2180" s="25" t="s">
        <v>4409</v>
      </c>
      <c r="C2180" s="14" t="s">
        <v>24</v>
      </c>
      <c r="D2180" s="15">
        <v>198000</v>
      </c>
      <c r="E2180" s="16">
        <f t="shared" si="288"/>
        <v>200970</v>
      </c>
      <c r="F2180" s="17">
        <f t="shared" si="289"/>
        <v>20097</v>
      </c>
      <c r="G2180" s="18">
        <f t="shared" si="294"/>
        <v>0</v>
      </c>
      <c r="H2180" s="18">
        <v>1</v>
      </c>
      <c r="I2180" s="28" t="s">
        <v>29</v>
      </c>
      <c r="J2180" s="28">
        <v>10</v>
      </c>
      <c r="K2180" s="26">
        <v>25000</v>
      </c>
      <c r="L2180" s="21">
        <f t="shared" si="295"/>
        <v>0.24396676120814051</v>
      </c>
      <c r="M2180" s="22">
        <v>235000</v>
      </c>
      <c r="N2180" s="23">
        <f t="shared" si="296"/>
        <v>23500</v>
      </c>
      <c r="O2180" s="21">
        <f t="shared" si="290"/>
        <v>0.16932875553565208</v>
      </c>
      <c r="P2180" s="24">
        <v>235000</v>
      </c>
      <c r="Q2180" s="18">
        <f t="shared" si="293"/>
        <v>23500</v>
      </c>
      <c r="R2180" s="21">
        <f t="shared" si="291"/>
        <v>0.16932875553565208</v>
      </c>
    </row>
    <row r="2181" spans="1:18" ht="15.5" x14ac:dyDescent="0.45">
      <c r="A2181" s="12" t="s">
        <v>4410</v>
      </c>
      <c r="B2181" s="25" t="s">
        <v>4411</v>
      </c>
      <c r="C2181" s="14" t="s">
        <v>32</v>
      </c>
      <c r="D2181" s="15">
        <v>5205</v>
      </c>
      <c r="E2181" s="16">
        <f t="shared" ref="E2181:E2208" si="297">(D2181*1.5%)+D2181</f>
        <v>5283.0749999999998</v>
      </c>
      <c r="F2181" s="17">
        <f t="shared" si="289"/>
        <v>5283.0749999999998</v>
      </c>
      <c r="G2181" s="18">
        <f t="shared" si="294"/>
        <v>0</v>
      </c>
      <c r="H2181" s="18">
        <v>100</v>
      </c>
      <c r="I2181" s="32" t="s">
        <v>48</v>
      </c>
      <c r="J2181" s="32">
        <v>1</v>
      </c>
      <c r="K2181" s="26">
        <v>10000</v>
      </c>
      <c r="L2181" s="21">
        <f t="shared" si="295"/>
        <v>0.89283703146368365</v>
      </c>
      <c r="M2181" s="22">
        <v>6300</v>
      </c>
      <c r="N2181" s="23">
        <f t="shared" si="296"/>
        <v>6300</v>
      </c>
      <c r="O2181" s="21">
        <f t="shared" si="290"/>
        <v>0.19248732982212069</v>
      </c>
      <c r="P2181" s="24">
        <v>6000</v>
      </c>
      <c r="Q2181" s="18">
        <f t="shared" si="293"/>
        <v>6000</v>
      </c>
      <c r="R2181" s="21">
        <f t="shared" si="291"/>
        <v>0.13570221887821018</v>
      </c>
    </row>
    <row r="2182" spans="1:18" ht="15.5" x14ac:dyDescent="0.45">
      <c r="A2182" s="12" t="s">
        <v>4412</v>
      </c>
      <c r="B2182" s="25" t="s">
        <v>4413</v>
      </c>
      <c r="C2182" s="14" t="s">
        <v>47</v>
      </c>
      <c r="D2182" s="15">
        <v>54109</v>
      </c>
      <c r="E2182" s="16">
        <f t="shared" si="297"/>
        <v>54920.635000000002</v>
      </c>
      <c r="F2182" s="17">
        <f t="shared" ref="F2182:F2208" si="298">E2182/J2182</f>
        <v>5492.0635000000002</v>
      </c>
      <c r="G2182" s="18">
        <f t="shared" si="294"/>
        <v>0</v>
      </c>
      <c r="H2182" s="18">
        <v>100</v>
      </c>
      <c r="I2182" s="19" t="s">
        <v>29</v>
      </c>
      <c r="J2182" s="19">
        <v>10</v>
      </c>
      <c r="K2182" s="26">
        <v>10000</v>
      </c>
      <c r="L2182" s="21">
        <f t="shared" si="295"/>
        <v>0.82080924592368598</v>
      </c>
      <c r="M2182" s="22">
        <v>64000</v>
      </c>
      <c r="N2182" s="23">
        <f t="shared" si="296"/>
        <v>6400</v>
      </c>
      <c r="O2182" s="21">
        <f t="shared" ref="O2182:O2208" si="299">(N2182-F2182)/F2182</f>
        <v>0.16531791739115903</v>
      </c>
      <c r="P2182" s="24">
        <v>62000</v>
      </c>
      <c r="Q2182" s="18">
        <f t="shared" si="293"/>
        <v>6200</v>
      </c>
      <c r="R2182" s="21">
        <f t="shared" ref="R2182:R2208" si="300">(Q2182-F2182)/F2182</f>
        <v>0.12890173247268533</v>
      </c>
    </row>
    <row r="2183" spans="1:18" ht="15.5" x14ac:dyDescent="0.45">
      <c r="A2183" s="12" t="s">
        <v>4414</v>
      </c>
      <c r="B2183" s="34" t="s">
        <v>4415</v>
      </c>
      <c r="C2183" s="33" t="s">
        <v>32</v>
      </c>
      <c r="D2183" s="16">
        <v>45250</v>
      </c>
      <c r="E2183" s="16">
        <f t="shared" si="297"/>
        <v>45928.75</v>
      </c>
      <c r="F2183" s="17">
        <f t="shared" si="298"/>
        <v>4592.875</v>
      </c>
      <c r="G2183" s="18">
        <f t="shared" si="294"/>
        <v>0</v>
      </c>
      <c r="H2183" s="18">
        <v>100</v>
      </c>
      <c r="I2183" s="19" t="s">
        <v>29</v>
      </c>
      <c r="J2183" s="19">
        <v>10</v>
      </c>
      <c r="K2183" s="20">
        <v>6000</v>
      </c>
      <c r="L2183" s="21">
        <f t="shared" si="295"/>
        <v>0.30637128160465937</v>
      </c>
      <c r="M2183" s="127">
        <v>53000</v>
      </c>
      <c r="N2183" s="23">
        <f t="shared" si="296"/>
        <v>5300</v>
      </c>
      <c r="O2183" s="21">
        <f t="shared" si="299"/>
        <v>0.15396129875078246</v>
      </c>
      <c r="P2183" s="121">
        <v>52000</v>
      </c>
      <c r="Q2183" s="18">
        <f t="shared" si="293"/>
        <v>5200</v>
      </c>
      <c r="R2183" s="21">
        <f t="shared" si="300"/>
        <v>0.13218844405737148</v>
      </c>
    </row>
    <row r="2184" spans="1:18" ht="15.5" x14ac:dyDescent="0.45">
      <c r="A2184" s="12" t="s">
        <v>4416</v>
      </c>
      <c r="B2184" s="25" t="s">
        <v>4417</v>
      </c>
      <c r="C2184" s="33" t="s">
        <v>32</v>
      </c>
      <c r="D2184" s="15">
        <v>9125</v>
      </c>
      <c r="E2184" s="16">
        <f t="shared" si="297"/>
        <v>9261.875</v>
      </c>
      <c r="F2184" s="17">
        <f t="shared" si="298"/>
        <v>9261.875</v>
      </c>
      <c r="G2184" s="18">
        <f t="shared" si="294"/>
        <v>0</v>
      </c>
      <c r="H2184" s="18">
        <v>100</v>
      </c>
      <c r="I2184" s="32" t="s">
        <v>48</v>
      </c>
      <c r="J2184" s="32">
        <v>1</v>
      </c>
      <c r="K2184" s="26">
        <v>12000</v>
      </c>
      <c r="L2184" s="21">
        <f t="shared" si="295"/>
        <v>0.2956339833996896</v>
      </c>
      <c r="M2184" s="22">
        <v>10700</v>
      </c>
      <c r="N2184" s="23">
        <f t="shared" si="296"/>
        <v>10700</v>
      </c>
      <c r="O2184" s="21">
        <f t="shared" si="299"/>
        <v>0.15527363519805654</v>
      </c>
      <c r="P2184" s="24">
        <v>10500</v>
      </c>
      <c r="Q2184" s="18">
        <f>P2184/J2184</f>
        <v>10500</v>
      </c>
      <c r="R2184" s="21">
        <f t="shared" si="300"/>
        <v>0.13367973547472839</v>
      </c>
    </row>
    <row r="2185" spans="1:18" ht="15.5" x14ac:dyDescent="0.45">
      <c r="A2185" s="12" t="s">
        <v>4418</v>
      </c>
      <c r="B2185" s="25" t="s">
        <v>4419</v>
      </c>
      <c r="C2185" s="33" t="s">
        <v>47</v>
      </c>
      <c r="D2185" s="15">
        <v>6989</v>
      </c>
      <c r="E2185" s="16">
        <f t="shared" si="297"/>
        <v>7093.835</v>
      </c>
      <c r="F2185" s="17">
        <f t="shared" si="298"/>
        <v>7093.835</v>
      </c>
      <c r="G2185" s="18">
        <f t="shared" si="294"/>
        <v>0</v>
      </c>
      <c r="H2185" s="18">
        <v>100</v>
      </c>
      <c r="I2185" s="32" t="s">
        <v>48</v>
      </c>
      <c r="J2185" s="32">
        <v>1</v>
      </c>
      <c r="K2185" s="26">
        <v>10000</v>
      </c>
      <c r="L2185" s="21">
        <f t="shared" si="295"/>
        <v>0.40967473869916626</v>
      </c>
      <c r="M2185" s="22">
        <v>8500</v>
      </c>
      <c r="N2185" s="23">
        <f t="shared" si="296"/>
        <v>8500</v>
      </c>
      <c r="O2185" s="21">
        <f t="shared" si="299"/>
        <v>0.19822352789429132</v>
      </c>
      <c r="P2185" s="40">
        <v>8300</v>
      </c>
      <c r="Q2185" s="18">
        <f>P2185/J2185</f>
        <v>8300</v>
      </c>
      <c r="R2185" s="21">
        <f t="shared" si="300"/>
        <v>0.17003003312030798</v>
      </c>
    </row>
    <row r="2186" spans="1:18" ht="15.5" x14ac:dyDescent="0.45">
      <c r="A2186" s="12" t="s">
        <v>4420</v>
      </c>
      <c r="B2186" s="25" t="s">
        <v>4421</v>
      </c>
      <c r="C2186" s="33" t="s">
        <v>32</v>
      </c>
      <c r="D2186" s="15">
        <v>6670</v>
      </c>
      <c r="E2186" s="16">
        <f t="shared" si="297"/>
        <v>6770.05</v>
      </c>
      <c r="F2186" s="17">
        <f t="shared" si="298"/>
        <v>6770.05</v>
      </c>
      <c r="G2186" s="18">
        <f t="shared" si="294"/>
        <v>0</v>
      </c>
      <c r="H2186" s="18">
        <v>30</v>
      </c>
      <c r="I2186" s="28" t="s">
        <v>33</v>
      </c>
      <c r="J2186" s="28">
        <v>1</v>
      </c>
      <c r="K2186" s="26">
        <v>10000</v>
      </c>
      <c r="L2186" s="21">
        <f t="shared" si="295"/>
        <v>0.47709396533260462</v>
      </c>
      <c r="M2186" s="22">
        <v>8000</v>
      </c>
      <c r="N2186" s="23">
        <f t="shared" si="296"/>
        <v>8000</v>
      </c>
      <c r="O2186" s="21">
        <f t="shared" si="299"/>
        <v>0.18167517226608368</v>
      </c>
      <c r="P2186" s="24">
        <v>7500</v>
      </c>
      <c r="Q2186" s="18">
        <f t="shared" ref="Q2186:Q2208" si="301">P2186/J2186</f>
        <v>7500</v>
      </c>
      <c r="R2186" s="21">
        <f t="shared" si="300"/>
        <v>0.10782047399945345</v>
      </c>
    </row>
    <row r="2187" spans="1:18" ht="15.5" x14ac:dyDescent="0.45">
      <c r="A2187" s="12" t="s">
        <v>4422</v>
      </c>
      <c r="B2187" s="25" t="s">
        <v>4423</v>
      </c>
      <c r="C2187" s="33" t="s">
        <v>32</v>
      </c>
      <c r="D2187" s="15">
        <v>7200</v>
      </c>
      <c r="E2187" s="16">
        <f t="shared" si="297"/>
        <v>7308</v>
      </c>
      <c r="F2187" s="17">
        <f t="shared" si="298"/>
        <v>730.8</v>
      </c>
      <c r="G2187" s="18">
        <f t="shared" si="294"/>
        <v>0</v>
      </c>
      <c r="H2187" s="18">
        <v>1</v>
      </c>
      <c r="I2187" s="28" t="s">
        <v>29</v>
      </c>
      <c r="J2187" s="28">
        <v>10</v>
      </c>
      <c r="K2187" s="26">
        <v>5000</v>
      </c>
      <c r="L2187" s="21">
        <f t="shared" si="295"/>
        <v>5.8418171866447732</v>
      </c>
      <c r="M2187" s="22">
        <v>10000</v>
      </c>
      <c r="N2187" s="23">
        <f t="shared" si="296"/>
        <v>1000</v>
      </c>
      <c r="O2187" s="21">
        <f t="shared" si="299"/>
        <v>0.36836343732895466</v>
      </c>
      <c r="P2187" s="24">
        <v>9500</v>
      </c>
      <c r="Q2187" s="18">
        <f t="shared" si="301"/>
        <v>950</v>
      </c>
      <c r="R2187" s="21">
        <f t="shared" si="300"/>
        <v>0.29994526546250694</v>
      </c>
    </row>
    <row r="2188" spans="1:18" ht="15.5" x14ac:dyDescent="0.45">
      <c r="A2188" s="12" t="s">
        <v>4424</v>
      </c>
      <c r="B2188" s="34" t="s">
        <v>4425</v>
      </c>
      <c r="C2188" s="33" t="s">
        <v>47</v>
      </c>
      <c r="D2188" s="16">
        <v>27291</v>
      </c>
      <c r="E2188" s="16">
        <f t="shared" si="297"/>
        <v>27700.365000000002</v>
      </c>
      <c r="F2188" s="17">
        <f t="shared" si="298"/>
        <v>2770.0365000000002</v>
      </c>
      <c r="G2188" s="18">
        <f t="shared" si="294"/>
        <v>0</v>
      </c>
      <c r="H2188" s="18">
        <v>100</v>
      </c>
      <c r="I2188" s="19" t="s">
        <v>29</v>
      </c>
      <c r="J2188" s="90">
        <v>10</v>
      </c>
      <c r="K2188" s="20">
        <v>4000</v>
      </c>
      <c r="L2188" s="21">
        <f t="shared" si="295"/>
        <v>0.44402429354270234</v>
      </c>
      <c r="M2188" s="127">
        <v>32000</v>
      </c>
      <c r="N2188" s="23">
        <f t="shared" si="296"/>
        <v>3200</v>
      </c>
      <c r="O2188" s="21">
        <f t="shared" si="299"/>
        <v>0.15521943483416187</v>
      </c>
      <c r="P2188" s="121">
        <v>31000</v>
      </c>
      <c r="Q2188" s="18">
        <f t="shared" si="301"/>
        <v>3100</v>
      </c>
      <c r="R2188" s="21">
        <f t="shared" si="300"/>
        <v>0.11911882749559431</v>
      </c>
    </row>
    <row r="2189" spans="1:18" ht="15.5" x14ac:dyDescent="0.45">
      <c r="A2189" s="12" t="s">
        <v>4426</v>
      </c>
      <c r="B2189" s="25" t="s">
        <v>4427</v>
      </c>
      <c r="C2189" s="33" t="s">
        <v>24</v>
      </c>
      <c r="D2189" s="15">
        <v>35146</v>
      </c>
      <c r="E2189" s="16">
        <f t="shared" si="297"/>
        <v>35673.19</v>
      </c>
      <c r="F2189" s="17">
        <f t="shared" si="298"/>
        <v>3567.3190000000004</v>
      </c>
      <c r="G2189" s="18">
        <f t="shared" si="294"/>
        <v>0</v>
      </c>
      <c r="H2189" s="18">
        <v>100</v>
      </c>
      <c r="I2189" s="19" t="s">
        <v>29</v>
      </c>
      <c r="J2189" s="19">
        <v>10</v>
      </c>
      <c r="K2189" s="26">
        <v>5000</v>
      </c>
      <c r="L2189" s="21">
        <f t="shared" si="295"/>
        <v>0.40161280782570874</v>
      </c>
      <c r="M2189" s="22">
        <v>42000</v>
      </c>
      <c r="N2189" s="23">
        <f t="shared" si="296"/>
        <v>4200</v>
      </c>
      <c r="O2189" s="21">
        <f t="shared" si="299"/>
        <v>0.17735475857359534</v>
      </c>
      <c r="P2189" s="24">
        <v>40000</v>
      </c>
      <c r="Q2189" s="18">
        <f t="shared" si="301"/>
        <v>4000</v>
      </c>
      <c r="R2189" s="21">
        <f t="shared" si="300"/>
        <v>0.12129024626056698</v>
      </c>
    </row>
    <row r="2190" spans="1:18" ht="15.5" x14ac:dyDescent="0.45">
      <c r="A2190" s="12" t="s">
        <v>4428</v>
      </c>
      <c r="B2190" s="25" t="s">
        <v>4429</v>
      </c>
      <c r="C2190" s="33" t="s">
        <v>32</v>
      </c>
      <c r="D2190" s="137">
        <v>33532</v>
      </c>
      <c r="E2190" s="16">
        <f t="shared" si="297"/>
        <v>34034.980000000003</v>
      </c>
      <c r="F2190" s="17">
        <f t="shared" si="298"/>
        <v>3403.4980000000005</v>
      </c>
      <c r="G2190" s="18">
        <f t="shared" si="294"/>
        <v>0</v>
      </c>
      <c r="H2190" s="18">
        <v>100</v>
      </c>
      <c r="I2190" s="19" t="s">
        <v>29</v>
      </c>
      <c r="J2190" s="19">
        <v>10</v>
      </c>
      <c r="K2190" s="26">
        <v>7000</v>
      </c>
      <c r="L2190" s="21">
        <f t="shared" si="295"/>
        <v>1.0567075403011839</v>
      </c>
      <c r="M2190" s="22">
        <v>43000</v>
      </c>
      <c r="N2190" s="23">
        <f t="shared" si="296"/>
        <v>4300</v>
      </c>
      <c r="O2190" s="21">
        <f t="shared" si="299"/>
        <v>0.26340606047072729</v>
      </c>
      <c r="P2190" s="24">
        <v>41000</v>
      </c>
      <c r="Q2190" s="18">
        <f t="shared" si="301"/>
        <v>4100</v>
      </c>
      <c r="R2190" s="21">
        <f t="shared" si="300"/>
        <v>0.20464298789069346</v>
      </c>
    </row>
    <row r="2191" spans="1:18" ht="15.5" x14ac:dyDescent="0.45">
      <c r="A2191" s="12" t="s">
        <v>4430</v>
      </c>
      <c r="B2191" s="25" t="s">
        <v>4431</v>
      </c>
      <c r="C2191" s="33" t="s">
        <v>32</v>
      </c>
      <c r="D2191" s="138">
        <v>20119</v>
      </c>
      <c r="E2191" s="16">
        <f t="shared" si="297"/>
        <v>20420.785</v>
      </c>
      <c r="F2191" s="17">
        <f t="shared" si="298"/>
        <v>2042.0785000000001</v>
      </c>
      <c r="G2191" s="18">
        <f t="shared" si="294"/>
        <v>0</v>
      </c>
      <c r="H2191" s="18">
        <v>100</v>
      </c>
      <c r="I2191" s="19" t="s">
        <v>29</v>
      </c>
      <c r="J2191" s="19">
        <v>10</v>
      </c>
      <c r="K2191" s="26">
        <v>6000</v>
      </c>
      <c r="L2191" s="21">
        <f t="shared" si="295"/>
        <v>1.9381828367518681</v>
      </c>
      <c r="M2191" s="22">
        <v>25500</v>
      </c>
      <c r="N2191" s="23">
        <f t="shared" si="296"/>
        <v>2550</v>
      </c>
      <c r="O2191" s="21">
        <f t="shared" si="299"/>
        <v>0.24872770561954397</v>
      </c>
      <c r="P2191" s="24">
        <v>24500</v>
      </c>
      <c r="Q2191" s="18">
        <f t="shared" si="301"/>
        <v>2450</v>
      </c>
      <c r="R2191" s="21">
        <f t="shared" si="300"/>
        <v>0.1997579916736795</v>
      </c>
    </row>
    <row r="2192" spans="1:18" ht="15.5" x14ac:dyDescent="0.45">
      <c r="A2192" s="12" t="s">
        <v>4432</v>
      </c>
      <c r="B2192" s="25" t="s">
        <v>4433</v>
      </c>
      <c r="C2192" s="33" t="s">
        <v>32</v>
      </c>
      <c r="D2192" s="15">
        <v>52855</v>
      </c>
      <c r="E2192" s="16">
        <f t="shared" si="297"/>
        <v>53647.824999999997</v>
      </c>
      <c r="F2192" s="17">
        <f t="shared" si="298"/>
        <v>10729.564999999999</v>
      </c>
      <c r="G2192" s="18">
        <f t="shared" si="294"/>
        <v>0</v>
      </c>
      <c r="H2192" s="18">
        <v>100</v>
      </c>
      <c r="I2192" s="44" t="s">
        <v>29</v>
      </c>
      <c r="J2192" s="19">
        <v>5</v>
      </c>
      <c r="K2192" s="26">
        <v>15000</v>
      </c>
      <c r="L2192" s="21">
        <f t="shared" si="295"/>
        <v>0.39800634974484073</v>
      </c>
      <c r="M2192" s="22">
        <v>62000</v>
      </c>
      <c r="N2192" s="23">
        <f t="shared" si="296"/>
        <v>12400</v>
      </c>
      <c r="O2192" s="21">
        <f t="shared" si="299"/>
        <v>0.15568524912240164</v>
      </c>
      <c r="P2192" s="24">
        <v>60000</v>
      </c>
      <c r="Q2192" s="18">
        <f t="shared" si="301"/>
        <v>12000</v>
      </c>
      <c r="R2192" s="21">
        <f t="shared" si="300"/>
        <v>0.11840507979587257</v>
      </c>
    </row>
    <row r="2193" spans="1:18" ht="15.5" x14ac:dyDescent="0.45">
      <c r="A2193" s="12" t="s">
        <v>4434</v>
      </c>
      <c r="B2193" s="25" t="s">
        <v>4435</v>
      </c>
      <c r="C2193" s="14" t="s">
        <v>32</v>
      </c>
      <c r="D2193" s="15">
        <v>3556</v>
      </c>
      <c r="E2193" s="16">
        <f t="shared" si="297"/>
        <v>3609.34</v>
      </c>
      <c r="F2193" s="17">
        <f t="shared" si="298"/>
        <v>3609.34</v>
      </c>
      <c r="G2193" s="18">
        <f t="shared" si="294"/>
        <v>0</v>
      </c>
      <c r="H2193" s="18">
        <v>100</v>
      </c>
      <c r="I2193" s="32" t="s">
        <v>48</v>
      </c>
      <c r="J2193" s="32">
        <v>1</v>
      </c>
      <c r="K2193" s="26">
        <v>8000</v>
      </c>
      <c r="L2193" s="21">
        <f t="shared" si="295"/>
        <v>1.2164717095092177</v>
      </c>
      <c r="M2193" s="22">
        <v>4500</v>
      </c>
      <c r="N2193" s="23">
        <f t="shared" si="296"/>
        <v>4500</v>
      </c>
      <c r="O2193" s="21">
        <f t="shared" si="299"/>
        <v>0.24676533659893493</v>
      </c>
      <c r="P2193" s="24">
        <v>4200</v>
      </c>
      <c r="Q2193" s="18">
        <f t="shared" si="301"/>
        <v>4200</v>
      </c>
      <c r="R2193" s="21">
        <f t="shared" si="300"/>
        <v>0.16364764749233926</v>
      </c>
    </row>
    <row r="2194" spans="1:18" ht="15.5" x14ac:dyDescent="0.45">
      <c r="A2194" s="12" t="s">
        <v>4436</v>
      </c>
      <c r="B2194" s="34" t="s">
        <v>4437</v>
      </c>
      <c r="C2194" s="33" t="s">
        <v>32</v>
      </c>
      <c r="D2194" s="16">
        <v>4264</v>
      </c>
      <c r="E2194" s="16">
        <f t="shared" si="297"/>
        <v>4327.96</v>
      </c>
      <c r="F2194" s="17">
        <f t="shared" si="298"/>
        <v>4327.96</v>
      </c>
      <c r="G2194" s="18">
        <f t="shared" si="294"/>
        <v>0</v>
      </c>
      <c r="H2194" s="18">
        <v>100</v>
      </c>
      <c r="I2194" s="32" t="s">
        <v>48</v>
      </c>
      <c r="J2194" s="32">
        <v>1</v>
      </c>
      <c r="K2194" s="20">
        <v>8000</v>
      </c>
      <c r="L2194" s="21">
        <f t="shared" si="295"/>
        <v>0.84844591909352207</v>
      </c>
      <c r="M2194" s="127">
        <v>5100</v>
      </c>
      <c r="N2194" s="23">
        <f t="shared" si="296"/>
        <v>5100</v>
      </c>
      <c r="O2194" s="21">
        <f t="shared" si="299"/>
        <v>0.17838427342212035</v>
      </c>
      <c r="P2194" s="121">
        <v>4900</v>
      </c>
      <c r="Q2194" s="18">
        <f t="shared" si="301"/>
        <v>4900</v>
      </c>
      <c r="R2194" s="21">
        <f t="shared" si="300"/>
        <v>0.1321731254447823</v>
      </c>
    </row>
    <row r="2195" spans="1:18" ht="15.5" x14ac:dyDescent="0.45">
      <c r="A2195" s="12" t="s">
        <v>4438</v>
      </c>
      <c r="B2195" s="25" t="s">
        <v>4439</v>
      </c>
      <c r="C2195" s="33" t="s">
        <v>32</v>
      </c>
      <c r="D2195" s="15">
        <v>24912</v>
      </c>
      <c r="E2195" s="16">
        <f t="shared" si="297"/>
        <v>25285.68</v>
      </c>
      <c r="F2195" s="17">
        <f t="shared" si="298"/>
        <v>2528.5680000000002</v>
      </c>
      <c r="G2195" s="18">
        <f t="shared" si="294"/>
        <v>0</v>
      </c>
      <c r="H2195" s="18">
        <v>100</v>
      </c>
      <c r="I2195" s="19" t="s">
        <v>29</v>
      </c>
      <c r="J2195" s="19">
        <v>10</v>
      </c>
      <c r="K2195" s="26">
        <v>5000</v>
      </c>
      <c r="L2195" s="21">
        <f t="shared" si="295"/>
        <v>0.97740381116900932</v>
      </c>
      <c r="M2195" s="22">
        <v>32000</v>
      </c>
      <c r="N2195" s="23">
        <f t="shared" si="296"/>
        <v>3200</v>
      </c>
      <c r="O2195" s="21">
        <f t="shared" si="299"/>
        <v>0.26553843914816599</v>
      </c>
      <c r="P2195" s="24">
        <v>30000</v>
      </c>
      <c r="Q2195" s="18">
        <f t="shared" si="301"/>
        <v>3000</v>
      </c>
      <c r="R2195" s="21">
        <f t="shared" si="300"/>
        <v>0.18644228670140559</v>
      </c>
    </row>
    <row r="2196" spans="1:18" ht="15.5" x14ac:dyDescent="0.45">
      <c r="A2196" s="12" t="s">
        <v>4440</v>
      </c>
      <c r="B2196" s="34" t="s">
        <v>4441</v>
      </c>
      <c r="C2196" s="33" t="s">
        <v>32</v>
      </c>
      <c r="D2196" s="16">
        <v>35759</v>
      </c>
      <c r="E2196" s="16">
        <f t="shared" si="297"/>
        <v>36295.385000000002</v>
      </c>
      <c r="F2196" s="17">
        <f t="shared" si="298"/>
        <v>3629.5385000000001</v>
      </c>
      <c r="G2196" s="18">
        <f t="shared" si="294"/>
        <v>0</v>
      </c>
      <c r="H2196" s="18">
        <v>100</v>
      </c>
      <c r="I2196" s="19" t="s">
        <v>29</v>
      </c>
      <c r="J2196" s="19">
        <v>10</v>
      </c>
      <c r="K2196" s="20">
        <v>7000</v>
      </c>
      <c r="L2196" s="21">
        <f t="shared" si="295"/>
        <v>0.92861985070553732</v>
      </c>
      <c r="M2196" s="127">
        <v>42000</v>
      </c>
      <c r="N2196" s="23">
        <f t="shared" si="296"/>
        <v>4200</v>
      </c>
      <c r="O2196" s="21">
        <f t="shared" si="299"/>
        <v>0.15717191042332238</v>
      </c>
      <c r="P2196" s="121">
        <v>41000</v>
      </c>
      <c r="Q2196" s="18">
        <f t="shared" si="301"/>
        <v>4100</v>
      </c>
      <c r="R2196" s="21">
        <f t="shared" si="300"/>
        <v>0.12962019827038612</v>
      </c>
    </row>
    <row r="2197" spans="1:18" ht="15.5" x14ac:dyDescent="0.45">
      <c r="A2197" s="12" t="s">
        <v>4442</v>
      </c>
      <c r="B2197" s="25" t="s">
        <v>4443</v>
      </c>
      <c r="C2197" s="33" t="s">
        <v>32</v>
      </c>
      <c r="D2197" s="15">
        <v>25690</v>
      </c>
      <c r="E2197" s="16">
        <f t="shared" si="297"/>
        <v>26075.35</v>
      </c>
      <c r="F2197" s="17">
        <f t="shared" si="298"/>
        <v>2607.5349999999999</v>
      </c>
      <c r="G2197" s="18">
        <f t="shared" si="294"/>
        <v>0</v>
      </c>
      <c r="H2197" s="18">
        <v>100</v>
      </c>
      <c r="I2197" s="19" t="s">
        <v>29</v>
      </c>
      <c r="J2197" s="19">
        <v>10</v>
      </c>
      <c r="K2197" s="26">
        <v>5000</v>
      </c>
      <c r="L2197" s="21">
        <f t="shared" si="295"/>
        <v>0.91751980318576754</v>
      </c>
      <c r="M2197" s="22">
        <v>32000</v>
      </c>
      <c r="N2197" s="23">
        <f t="shared" si="296"/>
        <v>3200</v>
      </c>
      <c r="O2197" s="21">
        <f t="shared" si="299"/>
        <v>0.2272126740388912</v>
      </c>
      <c r="P2197" s="24">
        <v>30000</v>
      </c>
      <c r="Q2197" s="18">
        <f t="shared" si="301"/>
        <v>3000</v>
      </c>
      <c r="R2197" s="21">
        <f t="shared" si="300"/>
        <v>0.1505118819114605</v>
      </c>
    </row>
    <row r="2198" spans="1:18" ht="15.5" x14ac:dyDescent="0.45">
      <c r="A2198" s="12" t="s">
        <v>4444</v>
      </c>
      <c r="B2198" s="25" t="s">
        <v>4445</v>
      </c>
      <c r="C2198" s="33" t="s">
        <v>32</v>
      </c>
      <c r="D2198" s="15">
        <v>11400</v>
      </c>
      <c r="E2198" s="16">
        <f t="shared" si="297"/>
        <v>11571</v>
      </c>
      <c r="F2198" s="17">
        <f t="shared" si="298"/>
        <v>11571</v>
      </c>
      <c r="G2198" s="18">
        <f t="shared" si="294"/>
        <v>0</v>
      </c>
      <c r="H2198" s="18">
        <v>36</v>
      </c>
      <c r="I2198" s="19" t="s">
        <v>48</v>
      </c>
      <c r="J2198" s="19">
        <v>1</v>
      </c>
      <c r="K2198" s="26">
        <v>16000</v>
      </c>
      <c r="L2198" s="21">
        <f t="shared" si="295"/>
        <v>0.38276726298504882</v>
      </c>
      <c r="M2198" s="22">
        <v>15000</v>
      </c>
      <c r="N2198" s="23">
        <f t="shared" si="296"/>
        <v>15000</v>
      </c>
      <c r="O2198" s="21">
        <f t="shared" si="299"/>
        <v>0.2963443090484833</v>
      </c>
      <c r="P2198" s="24">
        <v>14000</v>
      </c>
      <c r="Q2198" s="18">
        <f t="shared" si="301"/>
        <v>14000</v>
      </c>
      <c r="R2198" s="21">
        <f t="shared" si="300"/>
        <v>0.20992135511191773</v>
      </c>
    </row>
    <row r="2199" spans="1:18" ht="15.5" x14ac:dyDescent="0.45">
      <c r="A2199" s="12" t="s">
        <v>4446</v>
      </c>
      <c r="B2199" s="25" t="s">
        <v>4447</v>
      </c>
      <c r="C2199" s="14" t="s">
        <v>32</v>
      </c>
      <c r="D2199" s="15">
        <v>44067</v>
      </c>
      <c r="E2199" s="16">
        <f t="shared" si="297"/>
        <v>44728.004999999997</v>
      </c>
      <c r="F2199" s="17">
        <f t="shared" si="298"/>
        <v>4472.8004999999994</v>
      </c>
      <c r="G2199" s="18">
        <f t="shared" si="294"/>
        <v>0</v>
      </c>
      <c r="H2199" s="18">
        <v>100</v>
      </c>
      <c r="I2199" s="19" t="s">
        <v>29</v>
      </c>
      <c r="J2199" s="19">
        <v>10</v>
      </c>
      <c r="K2199" s="26">
        <v>7000</v>
      </c>
      <c r="L2199" s="21">
        <f t="shared" si="295"/>
        <v>0.56501502805680714</v>
      </c>
      <c r="M2199" s="22">
        <v>52000</v>
      </c>
      <c r="N2199" s="23">
        <f t="shared" si="296"/>
        <v>5200</v>
      </c>
      <c r="O2199" s="21">
        <f t="shared" si="299"/>
        <v>0.16258259227077101</v>
      </c>
      <c r="P2199" s="24">
        <v>51000</v>
      </c>
      <c r="Q2199" s="18">
        <f t="shared" si="301"/>
        <v>5100</v>
      </c>
      <c r="R2199" s="21">
        <f t="shared" si="300"/>
        <v>0.14022523472710233</v>
      </c>
    </row>
    <row r="2200" spans="1:18" ht="15.5" x14ac:dyDescent="0.45">
      <c r="A2200" s="12" t="s">
        <v>4448</v>
      </c>
      <c r="B2200" s="25" t="s">
        <v>4449</v>
      </c>
      <c r="C2200" s="14" t="s">
        <v>32</v>
      </c>
      <c r="D2200" s="15">
        <v>16994</v>
      </c>
      <c r="E2200" s="16">
        <f t="shared" si="297"/>
        <v>17248.91</v>
      </c>
      <c r="F2200" s="17">
        <f t="shared" si="298"/>
        <v>1724.8910000000001</v>
      </c>
      <c r="G2200" s="18">
        <f t="shared" si="294"/>
        <v>0</v>
      </c>
      <c r="H2200" s="18">
        <v>100</v>
      </c>
      <c r="I2200" s="19" t="s">
        <v>29</v>
      </c>
      <c r="J2200" s="19">
        <v>10</v>
      </c>
      <c r="K2200" s="26">
        <v>8000</v>
      </c>
      <c r="L2200" s="21">
        <f t="shared" si="295"/>
        <v>3.6379742256177345</v>
      </c>
      <c r="M2200" s="22">
        <v>20000</v>
      </c>
      <c r="N2200" s="23">
        <f t="shared" si="296"/>
        <v>2000</v>
      </c>
      <c r="O2200" s="21">
        <f t="shared" si="299"/>
        <v>0.15949355640443361</v>
      </c>
      <c r="P2200" s="24">
        <v>20000</v>
      </c>
      <c r="Q2200" s="18">
        <f t="shared" si="301"/>
        <v>2000</v>
      </c>
      <c r="R2200" s="21">
        <f t="shared" si="300"/>
        <v>0.15949355640443361</v>
      </c>
    </row>
    <row r="2201" spans="1:18" ht="15.5" x14ac:dyDescent="0.45">
      <c r="A2201" s="12" t="s">
        <v>4450</v>
      </c>
      <c r="B2201" s="25" t="s">
        <v>4451</v>
      </c>
      <c r="C2201" s="14" t="s">
        <v>47</v>
      </c>
      <c r="D2201" s="15">
        <v>14319</v>
      </c>
      <c r="E2201" s="16">
        <f t="shared" si="297"/>
        <v>14533.785</v>
      </c>
      <c r="F2201" s="17">
        <f t="shared" si="298"/>
        <v>14533.785</v>
      </c>
      <c r="G2201" s="18">
        <f t="shared" si="294"/>
        <v>0</v>
      </c>
      <c r="H2201" s="18">
        <v>1</v>
      </c>
      <c r="I2201" s="19" t="s">
        <v>33</v>
      </c>
      <c r="J2201" s="19">
        <v>1</v>
      </c>
      <c r="K2201" s="26">
        <v>17500</v>
      </c>
      <c r="L2201" s="21">
        <f t="shared" si="295"/>
        <v>0.20409101964835727</v>
      </c>
      <c r="M2201" s="22">
        <v>17000</v>
      </c>
      <c r="N2201" s="23">
        <f t="shared" si="296"/>
        <v>17000</v>
      </c>
      <c r="O2201" s="21">
        <f t="shared" si="299"/>
        <v>0.16968841908697563</v>
      </c>
      <c r="P2201" s="24">
        <v>16500</v>
      </c>
      <c r="Q2201" s="18">
        <f t="shared" si="301"/>
        <v>16500</v>
      </c>
      <c r="R2201" s="21">
        <f t="shared" si="300"/>
        <v>0.13528581852559399</v>
      </c>
    </row>
    <row r="2202" spans="1:18" ht="15.5" x14ac:dyDescent="0.45">
      <c r="A2202" s="12" t="s">
        <v>4452</v>
      </c>
      <c r="B2202" s="25" t="s">
        <v>4453</v>
      </c>
      <c r="C2202" s="14" t="s">
        <v>32</v>
      </c>
      <c r="D2202" s="15">
        <v>170360</v>
      </c>
      <c r="E2202" s="16">
        <f t="shared" si="297"/>
        <v>172915.4</v>
      </c>
      <c r="F2202" s="17">
        <f t="shared" si="298"/>
        <v>17291.54</v>
      </c>
      <c r="G2202" s="18">
        <f t="shared" si="294"/>
        <v>0</v>
      </c>
      <c r="H2202" s="18">
        <v>10</v>
      </c>
      <c r="I2202" s="28" t="s">
        <v>29</v>
      </c>
      <c r="J2202" s="28">
        <v>10</v>
      </c>
      <c r="K2202" s="26">
        <v>22000</v>
      </c>
      <c r="L2202" s="21">
        <f t="shared" si="295"/>
        <v>0.27229847659606948</v>
      </c>
      <c r="M2202" s="22">
        <v>198000</v>
      </c>
      <c r="N2202" s="23">
        <f t="shared" si="296"/>
        <v>19800</v>
      </c>
      <c r="O2202" s="21">
        <f t="shared" si="299"/>
        <v>0.14506862893646252</v>
      </c>
      <c r="P2202" s="24">
        <v>197000</v>
      </c>
      <c r="Q2202" s="18">
        <f t="shared" si="301"/>
        <v>19700</v>
      </c>
      <c r="R2202" s="21">
        <f t="shared" si="300"/>
        <v>0.13928545404284401</v>
      </c>
    </row>
    <row r="2203" spans="1:18" ht="15.5" x14ac:dyDescent="0.45">
      <c r="A2203" s="12" t="s">
        <v>4454</v>
      </c>
      <c r="B2203" s="25" t="s">
        <v>4455</v>
      </c>
      <c r="C2203" s="14" t="s">
        <v>32</v>
      </c>
      <c r="D2203" s="15">
        <v>51500</v>
      </c>
      <c r="E2203" s="16">
        <f t="shared" si="297"/>
        <v>52272.5</v>
      </c>
      <c r="F2203" s="17">
        <f t="shared" si="298"/>
        <v>5227.25</v>
      </c>
      <c r="G2203" s="18">
        <f t="shared" si="294"/>
        <v>0</v>
      </c>
      <c r="H2203" s="18">
        <v>100</v>
      </c>
      <c r="I2203" s="19" t="s">
        <v>29</v>
      </c>
      <c r="J2203" s="19">
        <v>10</v>
      </c>
      <c r="K2203" s="26">
        <v>10000</v>
      </c>
      <c r="L2203" s="21">
        <f t="shared" si="295"/>
        <v>0.9130517958773734</v>
      </c>
      <c r="M2203" s="22">
        <v>60000</v>
      </c>
      <c r="N2203" s="23">
        <f t="shared" si="296"/>
        <v>6000</v>
      </c>
      <c r="O2203" s="21">
        <f t="shared" si="299"/>
        <v>0.14783107752642402</v>
      </c>
      <c r="P2203" s="24">
        <v>59000</v>
      </c>
      <c r="Q2203" s="18">
        <f t="shared" si="301"/>
        <v>5900</v>
      </c>
      <c r="R2203" s="21">
        <f t="shared" si="300"/>
        <v>0.12870055956765031</v>
      </c>
    </row>
    <row r="2204" spans="1:18" ht="15.5" x14ac:dyDescent="0.45">
      <c r="A2204" s="12" t="s">
        <v>4456</v>
      </c>
      <c r="B2204" s="25" t="s">
        <v>4457</v>
      </c>
      <c r="C2204" s="14" t="s">
        <v>32</v>
      </c>
      <c r="D2204" s="15">
        <v>5917</v>
      </c>
      <c r="E2204" s="16">
        <f t="shared" si="297"/>
        <v>6005.7550000000001</v>
      </c>
      <c r="F2204" s="17">
        <f t="shared" si="298"/>
        <v>6005.7550000000001</v>
      </c>
      <c r="G2204" s="18">
        <f t="shared" si="294"/>
        <v>0</v>
      </c>
      <c r="H2204" s="18">
        <v>100</v>
      </c>
      <c r="I2204" s="32" t="s">
        <v>48</v>
      </c>
      <c r="J2204" s="32">
        <v>1</v>
      </c>
      <c r="K2204" s="26">
        <v>12000</v>
      </c>
      <c r="L2204" s="21">
        <f t="shared" si="295"/>
        <v>0.99808350490487874</v>
      </c>
      <c r="M2204" s="22">
        <v>7800</v>
      </c>
      <c r="N2204" s="23">
        <f t="shared" si="296"/>
        <v>7800</v>
      </c>
      <c r="O2204" s="21">
        <f t="shared" si="299"/>
        <v>0.29875427818817113</v>
      </c>
      <c r="P2204" s="24">
        <v>7500</v>
      </c>
      <c r="Q2204" s="18">
        <f t="shared" si="301"/>
        <v>7500</v>
      </c>
      <c r="R2204" s="21">
        <f t="shared" si="300"/>
        <v>0.2488021905655492</v>
      </c>
    </row>
    <row r="2205" spans="1:18" ht="15.5" x14ac:dyDescent="0.45">
      <c r="A2205" s="12" t="s">
        <v>4458</v>
      </c>
      <c r="B2205" s="25" t="s">
        <v>4459</v>
      </c>
      <c r="C2205" s="14" t="s">
        <v>32</v>
      </c>
      <c r="D2205" s="15">
        <v>34514</v>
      </c>
      <c r="E2205" s="16">
        <f t="shared" si="297"/>
        <v>35031.71</v>
      </c>
      <c r="F2205" s="17">
        <f t="shared" si="298"/>
        <v>3503.1709999999998</v>
      </c>
      <c r="G2205" s="18">
        <f t="shared" si="294"/>
        <v>0</v>
      </c>
      <c r="H2205" s="18">
        <v>100</v>
      </c>
      <c r="I2205" s="19" t="s">
        <v>29</v>
      </c>
      <c r="J2205" s="19">
        <v>10</v>
      </c>
      <c r="K2205" s="26">
        <v>6000</v>
      </c>
      <c r="L2205" s="21">
        <f t="shared" si="295"/>
        <v>0.7127339773022785</v>
      </c>
      <c r="M2205" s="22">
        <v>41000</v>
      </c>
      <c r="N2205" s="23">
        <f t="shared" si="296"/>
        <v>4100</v>
      </c>
      <c r="O2205" s="21">
        <f t="shared" si="299"/>
        <v>0.17036821782322364</v>
      </c>
      <c r="P2205" s="24">
        <v>40000</v>
      </c>
      <c r="Q2205" s="18">
        <f t="shared" si="301"/>
        <v>4000</v>
      </c>
      <c r="R2205" s="21">
        <f t="shared" si="300"/>
        <v>0.14182265153485235</v>
      </c>
    </row>
    <row r="2206" spans="1:18" ht="15.5" x14ac:dyDescent="0.45">
      <c r="A2206" s="12" t="s">
        <v>4460</v>
      </c>
      <c r="B2206" s="25" t="s">
        <v>4461</v>
      </c>
      <c r="C2206" s="14" t="s">
        <v>32</v>
      </c>
      <c r="D2206" s="15">
        <v>4854</v>
      </c>
      <c r="E2206" s="16">
        <f t="shared" si="297"/>
        <v>4926.8100000000004</v>
      </c>
      <c r="F2206" s="17">
        <f t="shared" si="298"/>
        <v>4926.8100000000004</v>
      </c>
      <c r="G2206" s="18">
        <f t="shared" si="294"/>
        <v>0</v>
      </c>
      <c r="H2206" s="18">
        <v>1</v>
      </c>
      <c r="I2206" s="19" t="s">
        <v>4462</v>
      </c>
      <c r="J2206" s="19">
        <v>1</v>
      </c>
      <c r="K2206" s="26">
        <v>7000</v>
      </c>
      <c r="L2206" s="21">
        <f t="shared" si="295"/>
        <v>0.42079763579273394</v>
      </c>
      <c r="M2206" s="22">
        <v>6750</v>
      </c>
      <c r="N2206" s="23">
        <f>M2206/J2206</f>
        <v>6750</v>
      </c>
      <c r="O2206" s="21">
        <f t="shared" si="299"/>
        <v>0.37005486308585056</v>
      </c>
      <c r="P2206" s="24">
        <v>6650</v>
      </c>
      <c r="Q2206" s="18">
        <f>P2206/J2206</f>
        <v>6650</v>
      </c>
      <c r="R2206" s="21">
        <f t="shared" si="300"/>
        <v>0.34975775400309722</v>
      </c>
    </row>
    <row r="2207" spans="1:18" ht="15.5" x14ac:dyDescent="0.45">
      <c r="A2207" s="12" t="s">
        <v>4463</v>
      </c>
      <c r="B2207" s="25" t="s">
        <v>4464</v>
      </c>
      <c r="C2207" s="14" t="s">
        <v>24</v>
      </c>
      <c r="D2207" s="15">
        <v>12000</v>
      </c>
      <c r="E2207" s="16">
        <f t="shared" si="297"/>
        <v>12180</v>
      </c>
      <c r="F2207" s="17">
        <f t="shared" si="298"/>
        <v>12180</v>
      </c>
      <c r="G2207" s="18">
        <f t="shared" si="294"/>
        <v>0</v>
      </c>
      <c r="H2207" s="18">
        <v>2</v>
      </c>
      <c r="I2207" s="19" t="s">
        <v>33</v>
      </c>
      <c r="J2207" s="19">
        <v>1</v>
      </c>
      <c r="K2207" s="26">
        <v>15000</v>
      </c>
      <c r="L2207" s="21">
        <f t="shared" si="295"/>
        <v>0.23152709359605911</v>
      </c>
      <c r="M2207" s="22">
        <v>15000</v>
      </c>
      <c r="N2207" s="23">
        <f>M2207/J2207</f>
        <v>15000</v>
      </c>
      <c r="O2207" s="21">
        <f t="shared" si="299"/>
        <v>0.23152709359605911</v>
      </c>
      <c r="P2207" s="24">
        <v>14000</v>
      </c>
      <c r="Q2207" s="18">
        <f>P2207/J2207</f>
        <v>14000</v>
      </c>
      <c r="R2207" s="21">
        <f t="shared" si="300"/>
        <v>0.14942528735632185</v>
      </c>
    </row>
    <row r="2208" spans="1:18" ht="15.5" x14ac:dyDescent="0.45">
      <c r="A2208" s="12" t="s">
        <v>4465</v>
      </c>
      <c r="B2208" s="25" t="s">
        <v>4466</v>
      </c>
      <c r="C2208" s="14" t="s">
        <v>24</v>
      </c>
      <c r="D2208" s="15">
        <v>16206</v>
      </c>
      <c r="E2208" s="16">
        <f t="shared" si="297"/>
        <v>16449.09</v>
      </c>
      <c r="F2208" s="17">
        <f t="shared" si="298"/>
        <v>16449.09</v>
      </c>
      <c r="G2208" s="18">
        <f t="shared" si="294"/>
        <v>0</v>
      </c>
      <c r="H2208" s="18">
        <v>1</v>
      </c>
      <c r="I2208" s="19" t="s">
        <v>77</v>
      </c>
      <c r="J2208" s="19">
        <v>1</v>
      </c>
      <c r="K2208" s="26">
        <v>20000</v>
      </c>
      <c r="L2208" s="21">
        <f t="shared" si="295"/>
        <v>0.21587273216937836</v>
      </c>
      <c r="M2208" s="22">
        <v>20000</v>
      </c>
      <c r="N2208" s="23">
        <f t="shared" si="296"/>
        <v>20000</v>
      </c>
      <c r="O2208" s="21">
        <f t="shared" si="299"/>
        <v>0.21587273216937836</v>
      </c>
      <c r="P2208" s="24">
        <v>18500</v>
      </c>
      <c r="Q2208" s="18">
        <f t="shared" si="301"/>
        <v>18500</v>
      </c>
      <c r="R2208" s="21">
        <f t="shared" si="300"/>
        <v>0.12468227725667498</v>
      </c>
    </row>
  </sheetData>
  <pageMargins left="0.7" right="0.7" top="0.75" bottom="0.75" header="0.3" footer="0.3"/>
  <pageSetup paperSize="9" orientation="portrait" r:id="rId1"/>
  <headerFooter>
    <oddFooter>&amp;L_x000D_&amp;1#&amp;"Aptos"&amp;8&amp;K000000 Internal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a_s_muhyiddin</dc:creator>
  <cp:lastModifiedBy>a_s_muhyiddin</cp:lastModifiedBy>
  <dcterms:created xsi:type="dcterms:W3CDTF">2026-07-15T13:43:51Z</dcterms:created>
  <dcterms:modified xsi:type="dcterms:W3CDTF">2026-07-24T14:13:30Z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caaddc-90a0-4995-b524-c269e4395a58_Enabled">
    <vt:lpwstr>true</vt:lpwstr>
  </property>
  <property fmtid="{D5CDD505-2E9C-101B-9397-08002B2CF9AE}" pid="3" name="MSIP_Label_d5caaddc-90a0-4995-b524-c269e4395a58_SetDate">
    <vt:lpwstr>2026-07-15T13:48:28Z</vt:lpwstr>
  </property>
  <property fmtid="{D5CDD505-2E9C-101B-9397-08002B2CF9AE}" pid="4" name="MSIP_Label_d5caaddc-90a0-4995-b524-c269e4395a58_Method">
    <vt:lpwstr>Standard</vt:lpwstr>
  </property>
  <property fmtid="{D5CDD505-2E9C-101B-9397-08002B2CF9AE}" pid="5" name="MSIP_Label_d5caaddc-90a0-4995-b524-c269e4395a58_Name">
    <vt:lpwstr>Internal</vt:lpwstr>
  </property>
  <property fmtid="{D5CDD505-2E9C-101B-9397-08002B2CF9AE}" pid="6" name="MSIP_Label_d5caaddc-90a0-4995-b524-c269e4395a58_SiteId">
    <vt:lpwstr>fc743075-93ed-4a5c-82c0-ca5eac914220</vt:lpwstr>
  </property>
  <property fmtid="{D5CDD505-2E9C-101B-9397-08002B2CF9AE}" pid="7" name="MSIP_Label_d5caaddc-90a0-4995-b524-c269e4395a58_ActionId">
    <vt:lpwstr>0c9e133c-a722-46aa-983f-985eab079126</vt:lpwstr>
  </property>
  <property fmtid="{D5CDD505-2E9C-101B-9397-08002B2CF9AE}" pid="8" name="MSIP_Label_d5caaddc-90a0-4995-b524-c269e4395a58_ContentBits">
    <vt:lpwstr>2</vt:lpwstr>
  </property>
  <property fmtid="{D5CDD505-2E9C-101B-9397-08002B2CF9AE}" pid="9" name="MSIP_Label_d5caaddc-90a0-4995-b524-c269e4395a58_Tag">
    <vt:lpwstr>10, 3, 0, 1</vt:lpwstr>
  </property>
</Properties>
</file>